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joyse\AppData\Local\Microsoft\Windows\INetCache\Content.Outlook\I2LRQJY3\"/>
    </mc:Choice>
  </mc:AlternateContent>
  <xr:revisionPtr revIDLastSave="0" documentId="13_ncr:1_{8EFC1329-D8DD-4C6C-AD67-9CDD6DEF7549}" xr6:coauthVersionLast="47" xr6:coauthVersionMax="47" xr10:uidLastSave="{00000000-0000-0000-0000-000000000000}"/>
  <bookViews>
    <workbookView xWindow="-100" yWindow="-100" windowWidth="21467" windowHeight="11576" xr2:uid="{AB3E9E2F-AA45-4657-B709-1CDB32A7D9FE}"/>
  </bookViews>
  <sheets>
    <sheet name="Financials Snapshot 21-22" sheetId="1" r:id="rId1"/>
    <sheet name="Fiscal Highlights 21-22" sheetId="2" r:id="rId2"/>
    <sheet name="Income Statement 21-22" sheetId="3" r:id="rId3"/>
    <sheet name="Bainbridge Is 21-22" sheetId="4" r:id="rId4"/>
    <sheet name="Committees 21-22" sheetId="5" r:id="rId5"/>
    <sheet name="Balance Sheet 21-22" sheetId="6" r:id="rId6"/>
    <sheet name="Banking &amp; InvestM 21-22" sheetId="7" r:id="rId7"/>
    <sheet name="Capital Projects 21-22" sheetId="8" r:id="rId8"/>
    <sheet name="SpiritsStores 21-22" sheetId="9" r:id="rId9"/>
    <sheet name="Membership 21-22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ACTIVE" localSheetId="0">'[1]Dues Structure'!$B$12</definedName>
    <definedName name="ACTIVE">'[2]Dues Structure'!$B$12</definedName>
    <definedName name="AprSun1">DATEVALUE("4/1/"&amp;'[3]2018'!$B$1)-WEEKDAY(DATEVALUE("4/1/"&amp;'[3]2018'!$B$1))+1</definedName>
    <definedName name="AugSun1">DATEVALUE("8/1/"&amp;'[3]2018'!$B$1)-WEEKDAY(DATEVALUE("8/1/"&amp;'[3]2018'!$B$1))+1</definedName>
    <definedName name="Calendar" localSheetId="3">'Bainbridge Is 21-22'!DaysAndWeeks + DateOfFirst - WEEKDAY(DateOfFirst,2)</definedName>
    <definedName name="Calendar" localSheetId="5">'Balance Sheet 21-22'!DaysAndWeeks + DateOfFirst - WEEKDAY(DateOfFirst,2)</definedName>
    <definedName name="Calendar" localSheetId="6">'Banking &amp; InvestM 21-22'!DaysAndWeeks + DateOfFirst - WEEKDAY(DateOfFirst,2)</definedName>
    <definedName name="Calendar" localSheetId="7">'Capital Projects 21-22'!DaysAndWeeks + DateOfFirst - WEEKDAY(DateOfFirst,2)</definedName>
    <definedName name="Calendar" localSheetId="4">'Committees 21-22'!DaysAndWeeks + DateOfFirst - WEEKDAY(DateOfFirst,2)</definedName>
    <definedName name="Calendar" localSheetId="0">'[4]Officers Cmtes Appts'!DaysAndWeeks + DateOfFirst - WEEKDAY(DateOfFirst,2)</definedName>
    <definedName name="Calendar" localSheetId="1">[5]!DaysAndWeeks + DateOfFirst - WEEKDAY(DateOfFirst,2)</definedName>
    <definedName name="Calendar" localSheetId="2">'Income Statement 21-22'!DaysAndWeeks + DateOfFirst - WEEKDAY(DateOfFirst,2)</definedName>
    <definedName name="Calendar" localSheetId="9">'Membership 21-22'!DaysAndWeeks + DateOfFirst - WEEKDAY(DateOfFirst,2)</definedName>
    <definedName name="Calendar" localSheetId="8">'SpiritsStores 21-22'!DaysAndWeeks + DateOfFirst - WEEKDAY(DateOfFirst,2)</definedName>
    <definedName name="Calendar">DaysAndWeeks + DateOfFirst - WEEKDAY(DateOfFirst,2)</definedName>
    <definedName name="CalendarYear" localSheetId="5">#REF!</definedName>
    <definedName name="CalendarYear" localSheetId="6">#REF!</definedName>
    <definedName name="CalendarYear" localSheetId="7">#REF!</definedName>
    <definedName name="CalendarYear" localSheetId="0">#REF!</definedName>
    <definedName name="CalendarYear" localSheetId="1">#REF!</definedName>
    <definedName name="CalendarYear" localSheetId="9">#REF!</definedName>
    <definedName name="CalendarYear">#REF!</definedName>
    <definedName name="CalYear">[6]Settings!$R$4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0">#REF!</definedName>
    <definedName name="_xlnm.Database" localSheetId="1">#REF!</definedName>
    <definedName name="_xlnm.Database" localSheetId="9">#REF!</definedName>
    <definedName name="_xlnm.Database">#REF!</definedName>
    <definedName name="Days" localSheetId="3">{0,1,2,3,4,5,6} + {0;1;2;3;4;5}*7</definedName>
    <definedName name="Days" localSheetId="5">{0,1,2,3,4,5,6} + {0;1;2;3;4;5}*7</definedName>
    <definedName name="Days" localSheetId="6">{0,1,2,3,4,5,6} + {0;1;2;3;4;5}*7</definedName>
    <definedName name="Days" localSheetId="7">{0,1,2,3,4,5,6} + {0;1;2;3;4;5}*7</definedName>
    <definedName name="Days" localSheetId="4">{0,1,2,3,4,5,6} + {0;1;2;3;4;5}*7</definedName>
    <definedName name="Days" localSheetId="0">{0,1,2,3,4,5,6} + {0;1;2;3;4;5}*7</definedName>
    <definedName name="Days" localSheetId="1">{0,1,2,3,4,5,6} + {0;1;2;3;4;5}*7</definedName>
    <definedName name="Days" localSheetId="2">{0,1,2,3,4,5,6} + {0;1;2;3;4;5}*7</definedName>
    <definedName name="Days" localSheetId="9">{0,1,2,3,4,5,6} + {0;1;2;3;4;5}*7</definedName>
    <definedName name="Days" localSheetId="8">{0,1,2,3,4,5,6} + {0;1;2;3;4;5}*7</definedName>
    <definedName name="Days">{0,1,2,3,4,5,6} + {0;1;2;3;4;5}*7</definedName>
    <definedName name="DaysAndWeeks" localSheetId="3">{0,1,2,3,4,5,6} + {0;1;2;3;4;5}*7</definedName>
    <definedName name="DaysAndWeeks" localSheetId="5">{0,1,2,3,4,5,6} + {0;1;2;3;4;5}*7</definedName>
    <definedName name="DaysAndWeeks" localSheetId="6">{0,1,2,3,4,5,6} + {0;1;2;3;4;5}*7</definedName>
    <definedName name="DaysAndWeeks" localSheetId="7">{0,1,2,3,4,5,6} + {0;1;2;3;4;5}*7</definedName>
    <definedName name="DaysAndWeeks" localSheetId="4">{0,1,2,3,4,5,6} + {0;1;2;3;4;5}*7</definedName>
    <definedName name="DaysAndWeeks" localSheetId="0">{0,1,2,3,4,5,6} + {0;1;2;3;4;5}*7</definedName>
    <definedName name="DaysAndWeeks" localSheetId="1">{0,1,2,3,4,5,6} + {0;1;2;3;4;5}*7</definedName>
    <definedName name="DaysAndWeeks" localSheetId="2">{0,1,2,3,4,5,6} + {0;1;2;3;4;5}*7</definedName>
    <definedName name="DaysAndWeeks" localSheetId="9">{0,1,2,3,4,5,6} + {0;1;2;3;4;5}*7</definedName>
    <definedName name="DaysAndWeeks" localSheetId="8">{0,1,2,3,4,5,6} + {0;1;2;3;4;5}*7</definedName>
    <definedName name="DaysAndWeeks">{0,1,2,3,4,5,6} + {0;1;2;3;4;5}*7</definedName>
    <definedName name="DecSun1">DATEVALUE("12/1/"&amp;'[3]2018'!$B$1)-WEEKDAY(DATEVALUE("12/1/"&amp;'[3]2018'!$B$1))+1</definedName>
    <definedName name="ER">"#REF!"</definedName>
    <definedName name="_xlnm.Extract" localSheetId="5">#REF!</definedName>
    <definedName name="_xlnm.Extract" localSheetId="6">#REF!</definedName>
    <definedName name="_xlnm.Extract" localSheetId="7">#REF!</definedName>
    <definedName name="_xlnm.Extract" localSheetId="0">#REF!</definedName>
    <definedName name="_xlnm.Extract" localSheetId="1">#REF!</definedName>
    <definedName name="_xlnm.Extract" localSheetId="9">#REF!</definedName>
    <definedName name="_xlnm.Extract">#REF!</definedName>
    <definedName name="FebSun1">DATEVALUE("2/1/"&amp;'[3]2018'!$B$1)-WEEKDAY(DATEVALUE("2/1/"&amp;'[3]2018'!$B$1))+1</definedName>
    <definedName name="JanSun1">DATEVALUE("1/1/"&amp;'[3]2018'!$B$1)-WEEKDAY(DATEVALUE("1/1/"&amp;'[3]2018'!$B$1))+1</definedName>
    <definedName name="JulSun1">DATEVALUE("7/1/"&amp;'[3]2018'!$B$1)-WEEKDAY(DATEVALUE("7/1/"&amp;'[3]2018'!$B$1))+1</definedName>
    <definedName name="JunSun1">DATEVALUE("6/1/"&amp;'[3]2018'!$B$1)-WEEKDAY(DATEVALUE("6/1/"&amp;'[3]2018'!$B$1))+1</definedName>
    <definedName name="LIFE" localSheetId="0">'[1]Dues Structure'!$B$13</definedName>
    <definedName name="LIFE">'[2]Dues Structure'!$B$13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rSun1">DATEVALUE("3/1/"&amp;'[3]2018'!$B$1)-WEEKDAY(DATEVALUE("3/1/"&amp;'[3]2018'!$B$1))+1</definedName>
    <definedName name="MayMondays" localSheetId="3">SUM((WEEKDAY(DATE(CalYear,5,(ROW(INDIRECT("1:"&amp;DAY(DATE(CalYear,5+1,0)))))))=2)*1)</definedName>
    <definedName name="MayMondays" localSheetId="5">SUM((WEEKDAY(DATE(CalYear,5,(ROW(INDIRECT("1:"&amp;DAY(DATE(CalYear,5+1,0)))))))=2)*1)</definedName>
    <definedName name="MayMondays" localSheetId="6">SUM((WEEKDAY(DATE(CalYear,5,(ROW(INDIRECT("1:"&amp;DAY(DATE(CalYear,5+1,0)))))))=2)*1)</definedName>
    <definedName name="MayMondays" localSheetId="7">SUM((WEEKDAY(DATE(CalYear,5,(ROW(INDIRECT("1:"&amp;DAY(DATE(CalYear,5+1,0)))))))=2)*1)</definedName>
    <definedName name="MayMondays" localSheetId="4">SUM((WEEKDAY(DATE(CalYear,5,(ROW(INDIRECT("1:"&amp;DAY(DATE(CalYear,5+1,0)))))))=2)*1)</definedName>
    <definedName name="MayMondays" localSheetId="0">SUM((WEEKDAY(DATE([7]!CalYear,5,(ROW(INDIRECT("1:"&amp;DAY(DATE([7]!CalYear,5+1,0)))))))=2)*1)</definedName>
    <definedName name="MayMondays" localSheetId="1">SUM((WEEKDAY(DATE([8]!CalYear,5,(ROW(INDIRECT("1:"&amp;DAY(DATE([8]!CalYear,5+1,0)))))))=2)*1)</definedName>
    <definedName name="MayMondays" localSheetId="2">SUM((WEEKDAY(DATE(CalYear,5,(ROW(INDIRECT("1:"&amp;DAY(DATE(CalYear,5+1,0)))))))=2)*1)</definedName>
    <definedName name="MayMondays" localSheetId="9">SUM((WEEKDAY(DATE(CalYear,5,(ROW(INDIRECT("1:"&amp;DAY(DATE(CalYear,5+1,0)))))))=2)*1)</definedName>
    <definedName name="MayMondays" localSheetId="8">SUM((WEEKDAY(DATE(CalYear,5,(ROW(INDIRECT("1:"&amp;DAY(DATE(CalYear,5+1,0)))))))=2)*1)</definedName>
    <definedName name="MayMondays">SUM((WEEKDAY(DATE(CalYear,5,(ROW(INDIRECT("1:"&amp;DAY(DATE(CalYear,5+1,0)))))))=2)*1)</definedName>
    <definedName name="MaySun1">DATEVALUE("5/1/"&amp;'[3]2018'!$B$1)-WEEKDAY(DATEVALUE("5/1/"&amp;'[3]2018'!$B$1))+1</definedName>
    <definedName name="Minutes" localSheetId="3">[9]!DaysAndWeeks + DateOfFirst - WEEKDAY(DateOfFirst,2)</definedName>
    <definedName name="Minutes" localSheetId="5">[9]!DaysAndWeeks + DateOfFirst - WEEKDAY(DateOfFirst,2)</definedName>
    <definedName name="Minutes" localSheetId="6">[9]!DaysAndWeeks + DateOfFirst - WEEKDAY(DateOfFirst,2)</definedName>
    <definedName name="Minutes" localSheetId="7">[9]!DaysAndWeeks + DateOfFirst - WEEKDAY(DateOfFirst,2)</definedName>
    <definedName name="Minutes" localSheetId="4">[9]!DaysAndWeeks + DateOfFirst - WEEKDAY(DateOfFirst,2)</definedName>
    <definedName name="Minutes" localSheetId="0">[9]!DaysAndWeeks + DateOfFirst - WEEKDAY(DateOfFirst,2)</definedName>
    <definedName name="Minutes" localSheetId="1">[9]!DaysAndWeeks + DateOfFirst - WEEKDAY(DateOfFirst,2)</definedName>
    <definedName name="Minutes" localSheetId="2">[9]!DaysAndWeeks + DateOfFirst - WEEKDAY(DateOfFirst,2)</definedName>
    <definedName name="Minutes" localSheetId="9">[9]!DaysAndWeeks + DateOfFirst - WEEKDAY(DateOfFirst,2)</definedName>
    <definedName name="Minutes" localSheetId="8">[9]!DaysAndWeeks + DateOfFirst - WEEKDAY(DateOfFirst,2)</definedName>
    <definedName name="Minutes">[9]!DaysAndWeeks + DateOfFirst - WEEKDAY(DateOfFirst,2)</definedName>
    <definedName name="NovSun1">DATEVALUE("11/1/"&amp;'[3]2018'!$B$1)-WEEKDAY(DATEVALUE("11/1/"&amp;'[3]2018'!$B$1))+1</definedName>
    <definedName name="Observed">[6]Settings!$I$6</definedName>
    <definedName name="OctSun1">DATEVALUE("10/1/"&amp;'[3]2018'!$B$1)-WEEKDAY(DATEVALUE("10/1/"&amp;'[3]2018'!$B$1))+1</definedName>
    <definedName name="_xlnm.Print_Area" localSheetId="3">'Bainbridge Is 21-22'!$A$1:$L$55</definedName>
    <definedName name="_xlnm.Print_Area" localSheetId="5">'Balance Sheet 21-22'!$A$1:$J$88</definedName>
    <definedName name="_xlnm.Print_Area" localSheetId="6">'Banking &amp; InvestM 21-22'!$A$1:$J$85</definedName>
    <definedName name="_xlnm.Print_Area" localSheetId="7">'Capital Projects 21-22'!$A$1:$J$62</definedName>
    <definedName name="_xlnm.Print_Area" localSheetId="4">'Committees 21-22'!$A$1:$K$72</definedName>
    <definedName name="_xlnm.Print_Area" localSheetId="0">'Financials Snapshot 21-22'!$A$1:$L$57</definedName>
    <definedName name="_xlnm.Print_Area" localSheetId="1">'Fiscal Highlights 21-22'!$A$1:$E$53</definedName>
    <definedName name="_xlnm.Print_Area" localSheetId="2">'Income Statement 21-22'!$A$1:$L$72</definedName>
    <definedName name="_xlnm.Print_Area" localSheetId="9">'Membership 21-22'!$A$1:$R$65</definedName>
    <definedName name="_xlnm.Print_Area" localSheetId="8">'SpiritsStores 21-22'!$A$1:$S$40</definedName>
    <definedName name="_xlnm.Print_Titles" localSheetId="0">'Financials Snapshot 21-22'!$2:$8</definedName>
    <definedName name="_xlnm.Print_Titles" localSheetId="1">'Fiscal Highlights 21-22'!$2:$5</definedName>
    <definedName name="_xlnm.Print_Titles" localSheetId="9">'Membership 21-22'!$1:$9</definedName>
    <definedName name="_xlnm.Print_Titles" localSheetId="8">'SpiritsStores 21-22'!$1:$4</definedName>
    <definedName name="RI">"#REF!"</definedName>
    <definedName name="SENIOR" localSheetId="0">'[1]Dues Structure'!$B$14</definedName>
    <definedName name="SENIOR">'[2]Dues Structure'!$B$14</definedName>
    <definedName name="SepSun1">DATEVALUE("9/1/"&amp;'[3]2018'!$B$1)-WEEKDAY(DATEVALUE("9/1/"&amp;'[3]2018'!$B$1))+1</definedName>
    <definedName name="ShowHolidays">[6]Settings!$I$5</definedName>
    <definedName name="ShowObserved">[6]Settings!$I$7</definedName>
    <definedName name="SOCIAL" localSheetId="0">'[1]Dues Structure'!$B$15</definedName>
    <definedName name="SOCIAL">'[2]Dues Structure'!$B$15</definedName>
    <definedName name="WeekStart" localSheetId="5">#REF!</definedName>
    <definedName name="WeekStart" localSheetId="6">#REF!</definedName>
    <definedName name="WeekStart" localSheetId="7">#REF!</definedName>
    <definedName name="WeekStart" localSheetId="0">#REF!</definedName>
    <definedName name="WeekStart" localSheetId="1">#REF!</definedName>
    <definedName name="WeekStart" localSheetId="9">#REF!</definedName>
    <definedName name="WeekStart">#REF!</definedName>
    <definedName name="wrn.ALL._.REPORTS." localSheetId="3" hidden="1">{"budget totals by year",#N/A,TRUE,"budg2005";"maint labor by year",#N/A,TRUE,"maint labor";"budget by month",#N/A,TRUE,"budg2005";"maint labor by month",#N/A,TRUE,"maint labor"}</definedName>
    <definedName name="wrn.ALL._.REPORTS." localSheetId="5" hidden="1">{"budget totals by year",#N/A,TRUE,"budg2005";"maint labor by year",#N/A,TRUE,"maint labor";"budget by month",#N/A,TRUE,"budg2005";"maint labor by month",#N/A,TRUE,"maint labor"}</definedName>
    <definedName name="wrn.ALL._.REPORTS." localSheetId="6" hidden="1">{"budget totals by year",#N/A,TRUE,"budg2005";"maint labor by year",#N/A,TRUE,"maint labor";"budget by month",#N/A,TRUE,"budg2005";"maint labor by month",#N/A,TRUE,"maint labor"}</definedName>
    <definedName name="wrn.ALL._.REPORTS." localSheetId="7" hidden="1">{"budget totals by year",#N/A,TRUE,"budg2005";"maint labor by year",#N/A,TRUE,"maint labor";"budget by month",#N/A,TRUE,"budg2005";"maint labor by month",#N/A,TRUE,"maint labor"}</definedName>
    <definedName name="wrn.ALL._.REPORTS." localSheetId="4" hidden="1">{"budget totals by year",#N/A,TRUE,"budg2005";"maint labor by year",#N/A,TRUE,"maint labor";"budget by month",#N/A,TRUE,"budg2005";"maint labor by month",#N/A,TRUE,"maint labor"}</definedName>
    <definedName name="wrn.ALL._.REPORTS." localSheetId="0" hidden="1">{"budget totals by year",#N/A,TRUE,"budg2005";"maint labor by year",#N/A,TRUE,"maint labor";"budget by month",#N/A,TRUE,"budg2005";"maint labor by month",#N/A,TRUE,"maint labor"}</definedName>
    <definedName name="wrn.ALL._.REPORTS." localSheetId="1" hidden="1">{"budget totals by year",#N/A,TRUE,"budg2005";"maint labor by year",#N/A,TRUE,"maint labor";"budget by month",#N/A,TRUE,"budg2005";"maint labor by month",#N/A,TRUE,"maint labor"}</definedName>
    <definedName name="wrn.ALL._.REPORTS." localSheetId="2" hidden="1">{"budget totals by year",#N/A,TRUE,"budg2005";"maint labor by year",#N/A,TRUE,"maint labor";"budget by month",#N/A,TRUE,"budg2005";"maint labor by month",#N/A,TRUE,"maint labor"}</definedName>
    <definedName name="wrn.ALL._.REPORTS." localSheetId="9" hidden="1">{"budget totals by year",#N/A,TRUE,"budg2005";"maint labor by year",#N/A,TRUE,"maint labor";"budget by month",#N/A,TRUE,"budg2005";"maint labor by month",#N/A,TRUE,"maint labor"}</definedName>
    <definedName name="wrn.ALL._.REPORTS." localSheetId="8" hidden="1">{"budget totals by year",#N/A,TRUE,"budg2005";"maint labor by year",#N/A,TRUE,"maint labor";"budget by month",#N/A,TRUE,"budg2005";"maint labor by month",#N/A,TRUE,"maint labor"}</definedName>
    <definedName name="wrn.ALL._.REPORTS." hidden="1">{"budget totals by year",#N/A,TRUE,"budg2005";"maint labor by year",#N/A,TRUE,"maint labor";"budget by month",#N/A,TRUE,"budg2005";"maint labor by month",#N/A,TRUE,"maint labor"}</definedName>
    <definedName name="wrn.BY._.MONTH." localSheetId="3" hidden="1">{"budget by month",#N/A,TRUE,"budg2005";"maint labor by month",#N/A,TRUE,"maint labor"}</definedName>
    <definedName name="wrn.BY._.MONTH." localSheetId="5" hidden="1">{"budget by month",#N/A,TRUE,"budg2005";"maint labor by month",#N/A,TRUE,"maint labor"}</definedName>
    <definedName name="wrn.BY._.MONTH." localSheetId="6" hidden="1">{"budget by month",#N/A,TRUE,"budg2005";"maint labor by month",#N/A,TRUE,"maint labor"}</definedName>
    <definedName name="wrn.BY._.MONTH." localSheetId="7" hidden="1">{"budget by month",#N/A,TRUE,"budg2005";"maint labor by month",#N/A,TRUE,"maint labor"}</definedName>
    <definedName name="wrn.BY._.MONTH." localSheetId="4" hidden="1">{"budget by month",#N/A,TRUE,"budg2005";"maint labor by month",#N/A,TRUE,"maint labor"}</definedName>
    <definedName name="wrn.BY._.MONTH." localSheetId="0" hidden="1">{"budget by month",#N/A,TRUE,"budg2005";"maint labor by month",#N/A,TRUE,"maint labor"}</definedName>
    <definedName name="wrn.BY._.MONTH." localSheetId="1" hidden="1">{"budget by month",#N/A,TRUE,"budg2005";"maint labor by month",#N/A,TRUE,"maint labor"}</definedName>
    <definedName name="wrn.BY._.MONTH." localSheetId="2" hidden="1">{"budget by month",#N/A,TRUE,"budg2005";"maint labor by month",#N/A,TRUE,"maint labor"}</definedName>
    <definedName name="wrn.BY._.MONTH." localSheetId="9" hidden="1">{"budget by month",#N/A,TRUE,"budg2005";"maint labor by month",#N/A,TRUE,"maint labor"}</definedName>
    <definedName name="wrn.BY._.MONTH." localSheetId="8" hidden="1">{"budget by month",#N/A,TRUE,"budg2005";"maint labor by month",#N/A,TRUE,"maint labor"}</definedName>
    <definedName name="wrn.BY._.MONTH." hidden="1">{"budget by month",#N/A,TRUE,"budg2005";"maint labor by month",#N/A,TRUE,"maint labor"}</definedName>
    <definedName name="wrn.TOTALS._.BY._.YEAR." localSheetId="3" hidden="1">{"budget totals by year",#N/A,TRUE,"budg2005";"maint labor by year",#N/A,TRUE,"maint labor"}</definedName>
    <definedName name="wrn.TOTALS._.BY._.YEAR." localSheetId="5" hidden="1">{"budget totals by year",#N/A,TRUE,"budg2005";"maint labor by year",#N/A,TRUE,"maint labor"}</definedName>
    <definedName name="wrn.TOTALS._.BY._.YEAR." localSheetId="6" hidden="1">{"budget totals by year",#N/A,TRUE,"budg2005";"maint labor by year",#N/A,TRUE,"maint labor"}</definedName>
    <definedName name="wrn.TOTALS._.BY._.YEAR." localSheetId="7" hidden="1">{"budget totals by year",#N/A,TRUE,"budg2005";"maint labor by year",#N/A,TRUE,"maint labor"}</definedName>
    <definedName name="wrn.TOTALS._.BY._.YEAR." localSheetId="4" hidden="1">{"budget totals by year",#N/A,TRUE,"budg2005";"maint labor by year",#N/A,TRUE,"maint labor"}</definedName>
    <definedName name="wrn.TOTALS._.BY._.YEAR." localSheetId="0" hidden="1">{"budget totals by year",#N/A,TRUE,"budg2005";"maint labor by year",#N/A,TRUE,"maint labor"}</definedName>
    <definedName name="wrn.TOTALS._.BY._.YEAR." localSheetId="1" hidden="1">{"budget totals by year",#N/A,TRUE,"budg2005";"maint labor by year",#N/A,TRUE,"maint labor"}</definedName>
    <definedName name="wrn.TOTALS._.BY._.YEAR." localSheetId="2" hidden="1">{"budget totals by year",#N/A,TRUE,"budg2005";"maint labor by year",#N/A,TRUE,"maint labor"}</definedName>
    <definedName name="wrn.TOTALS._.BY._.YEAR." localSheetId="9" hidden="1">{"budget totals by year",#N/A,TRUE,"budg2005";"maint labor by year",#N/A,TRUE,"maint labor"}</definedName>
    <definedName name="wrn.TOTALS._.BY._.YEAR." localSheetId="8" hidden="1">{"budget totals by year",#N/A,TRUE,"budg2005";"maint labor by year",#N/A,TRUE,"maint labor"}</definedName>
    <definedName name="wrn.TOTALS._.BY._.YEAR." hidden="1">{"budget totals by year",#N/A,TRUE,"budg2005";"maint labor by year",#N/A,TRUE,"maint labor"}</definedName>
    <definedName name="Year">'[3]2018'!$B$1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1" i="10" l="1"/>
  <c r="H61" i="10" s="1"/>
  <c r="Q62" i="10"/>
  <c r="H62" i="10" s="1"/>
  <c r="Q63" i="10"/>
  <c r="H63" i="10" s="1"/>
  <c r="I61" i="6"/>
  <c r="I62" i="6"/>
  <c r="I63" i="6"/>
  <c r="G65" i="6"/>
  <c r="H65" i="6"/>
  <c r="H67" i="6" s="1"/>
  <c r="H69" i="6" s="1"/>
  <c r="H77" i="6" s="1"/>
  <c r="I72" i="6"/>
  <c r="I73" i="6"/>
  <c r="I74" i="6"/>
  <c r="G75" i="6"/>
  <c r="H75" i="6"/>
  <c r="G61" i="5"/>
  <c r="I61" i="5"/>
  <c r="G62" i="5"/>
  <c r="I62" i="5"/>
  <c r="G63" i="5"/>
  <c r="I63" i="5"/>
  <c r="G64" i="5"/>
  <c r="G65" i="5"/>
  <c r="I65" i="5"/>
  <c r="G66" i="5"/>
  <c r="I66" i="5"/>
  <c r="E67" i="5"/>
  <c r="G67" i="5" s="1"/>
  <c r="F67" i="5"/>
  <c r="J67" i="5"/>
  <c r="H63" i="3"/>
  <c r="H64" i="3"/>
  <c r="H65" i="3"/>
  <c r="H66" i="3"/>
  <c r="H67" i="3"/>
  <c r="F68" i="3"/>
  <c r="F69" i="3" s="1"/>
  <c r="G68" i="3"/>
  <c r="K68" i="3"/>
  <c r="G69" i="3"/>
  <c r="G71" i="3" s="1"/>
  <c r="Q60" i="10"/>
  <c r="H60" i="10" s="1"/>
  <c r="H55" i="7"/>
  <c r="D61" i="7"/>
  <c r="D63" i="7"/>
  <c r="D66" i="7" s="1"/>
  <c r="D64" i="7"/>
  <c r="D65" i="7"/>
  <c r="D73" i="7"/>
  <c r="D74" i="7"/>
  <c r="D77" i="7"/>
  <c r="I54" i="6"/>
  <c r="G55" i="6"/>
  <c r="I55" i="6" s="1"/>
  <c r="H55" i="6"/>
  <c r="I58" i="6"/>
  <c r="I59" i="6"/>
  <c r="I60" i="6"/>
  <c r="G54" i="5"/>
  <c r="I54" i="5"/>
  <c r="G55" i="5"/>
  <c r="I55" i="5"/>
  <c r="G56" i="5"/>
  <c r="I56" i="5"/>
  <c r="G57" i="5"/>
  <c r="I57" i="5"/>
  <c r="G59" i="5"/>
  <c r="G60" i="5"/>
  <c r="I60" i="5"/>
  <c r="H54" i="3"/>
  <c r="H55" i="3"/>
  <c r="J55" i="3"/>
  <c r="H56" i="3"/>
  <c r="J56" i="3"/>
  <c r="H57" i="3"/>
  <c r="J57" i="3"/>
  <c r="F58" i="3"/>
  <c r="G58" i="3"/>
  <c r="J58" i="3" s="1"/>
  <c r="K58" i="3"/>
  <c r="F59" i="3"/>
  <c r="D33" i="10"/>
  <c r="G33" i="10"/>
  <c r="G33" i="5"/>
  <c r="H33" i="3"/>
  <c r="J33" i="3"/>
  <c r="G9" i="6"/>
  <c r="I9" i="6" s="1"/>
  <c r="H9" i="6"/>
  <c r="G9" i="5"/>
  <c r="I9" i="5"/>
  <c r="H9" i="3"/>
  <c r="J9" i="3"/>
  <c r="Q52" i="10"/>
  <c r="P52" i="10"/>
  <c r="O52" i="10"/>
  <c r="N52" i="10"/>
  <c r="M52" i="10"/>
  <c r="L52" i="10"/>
  <c r="K52" i="10"/>
  <c r="J52" i="10"/>
  <c r="I52" i="10"/>
  <c r="H52" i="10"/>
  <c r="G52" i="10"/>
  <c r="F52" i="10"/>
  <c r="D52" i="10"/>
  <c r="Q34" i="10"/>
  <c r="P34" i="10"/>
  <c r="O34" i="10"/>
  <c r="N34" i="10"/>
  <c r="M34" i="10"/>
  <c r="L34" i="10"/>
  <c r="K34" i="10"/>
  <c r="J34" i="10"/>
  <c r="I34" i="10"/>
  <c r="H34" i="10"/>
  <c r="F34" i="10"/>
  <c r="G32" i="10"/>
  <c r="D32" i="10"/>
  <c r="G31" i="10"/>
  <c r="D31" i="10"/>
  <c r="G30" i="10"/>
  <c r="D30" i="10"/>
  <c r="G29" i="10"/>
  <c r="D29" i="10"/>
  <c r="D21" i="10"/>
  <c r="Q18" i="10"/>
  <c r="Q21" i="10" s="1"/>
  <c r="P18" i="10"/>
  <c r="P21" i="10" s="1"/>
  <c r="O18" i="10"/>
  <c r="O21" i="10" s="1"/>
  <c r="N18" i="10"/>
  <c r="N21" i="10" s="1"/>
  <c r="M18" i="10"/>
  <c r="M21" i="10" s="1"/>
  <c r="L18" i="10"/>
  <c r="L21" i="10" s="1"/>
  <c r="K18" i="10"/>
  <c r="K21" i="10" s="1"/>
  <c r="J18" i="10"/>
  <c r="J21" i="10" s="1"/>
  <c r="I18" i="10"/>
  <c r="I21" i="10" s="1"/>
  <c r="H18" i="10"/>
  <c r="H21" i="10" s="1"/>
  <c r="G18" i="10"/>
  <c r="G21" i="10" s="1"/>
  <c r="F18" i="10"/>
  <c r="F21" i="10" s="1"/>
  <c r="D18" i="10"/>
  <c r="B3" i="10"/>
  <c r="Q26" i="9"/>
  <c r="P25" i="9"/>
  <c r="P27" i="9" s="1"/>
  <c r="O25" i="9"/>
  <c r="O27" i="9" s="1"/>
  <c r="N25" i="9"/>
  <c r="N27" i="9" s="1"/>
  <c r="M25" i="9"/>
  <c r="M27" i="9" s="1"/>
  <c r="L25" i="9"/>
  <c r="L27" i="9" s="1"/>
  <c r="K25" i="9"/>
  <c r="K27" i="9" s="1"/>
  <c r="J25" i="9"/>
  <c r="J27" i="9" s="1"/>
  <c r="I25" i="9"/>
  <c r="I27" i="9" s="1"/>
  <c r="H25" i="9"/>
  <c r="H27" i="9" s="1"/>
  <c r="G25" i="9"/>
  <c r="G27" i="9" s="1"/>
  <c r="F25" i="9"/>
  <c r="F27" i="9" s="1"/>
  <c r="E25" i="9"/>
  <c r="Q24" i="9"/>
  <c r="Q23" i="9"/>
  <c r="R23" i="9" s="1"/>
  <c r="Q16" i="9"/>
  <c r="P15" i="9"/>
  <c r="P17" i="9" s="1"/>
  <c r="O15" i="9"/>
  <c r="O17" i="9" s="1"/>
  <c r="N15" i="9"/>
  <c r="N17" i="9" s="1"/>
  <c r="M15" i="9"/>
  <c r="M17" i="9" s="1"/>
  <c r="L15" i="9"/>
  <c r="L17" i="9" s="1"/>
  <c r="K15" i="9"/>
  <c r="K17" i="9" s="1"/>
  <c r="J15" i="9"/>
  <c r="J17" i="9" s="1"/>
  <c r="I15" i="9"/>
  <c r="I17" i="9" s="1"/>
  <c r="H15" i="9"/>
  <c r="H17" i="9" s="1"/>
  <c r="G15" i="9"/>
  <c r="G17" i="9" s="1"/>
  <c r="F15" i="9"/>
  <c r="F17" i="9" s="1"/>
  <c r="E15" i="9"/>
  <c r="Q14" i="9"/>
  <c r="Q13" i="9"/>
  <c r="R13" i="9" s="1"/>
  <c r="C3" i="9"/>
  <c r="G46" i="8"/>
  <c r="G49" i="8" s="1"/>
  <c r="F46" i="8"/>
  <c r="F49" i="8" s="1"/>
  <c r="E46" i="8"/>
  <c r="E49" i="8" s="1"/>
  <c r="D46" i="8"/>
  <c r="D49" i="8" s="1"/>
  <c r="H44" i="8"/>
  <c r="H46" i="8" s="1"/>
  <c r="H49" i="8" s="1"/>
  <c r="G34" i="8"/>
  <c r="F34" i="8"/>
  <c r="E34" i="8"/>
  <c r="D34" i="8"/>
  <c r="H32" i="8"/>
  <c r="H34" i="8" s="1"/>
  <c r="H26" i="8"/>
  <c r="G26" i="8"/>
  <c r="F26" i="8"/>
  <c r="E26" i="8"/>
  <c r="D26" i="8"/>
  <c r="H24" i="8"/>
  <c r="G18" i="8"/>
  <c r="F18" i="8"/>
  <c r="E18" i="8"/>
  <c r="E37" i="8" s="1"/>
  <c r="E52" i="8" s="1"/>
  <c r="D18" i="8"/>
  <c r="H16" i="8"/>
  <c r="H15" i="8"/>
  <c r="H14" i="8"/>
  <c r="B3" i="8"/>
  <c r="D45" i="7"/>
  <c r="D36" i="7"/>
  <c r="D31" i="7"/>
  <c r="D26" i="7"/>
  <c r="D21" i="7"/>
  <c r="D16" i="7"/>
  <c r="D11" i="7"/>
  <c r="D40" i="7" s="1"/>
  <c r="D3" i="7"/>
  <c r="H45" i="6"/>
  <c r="G45" i="6"/>
  <c r="I44" i="6"/>
  <c r="I43" i="6"/>
  <c r="I42" i="6"/>
  <c r="I41" i="6"/>
  <c r="I40" i="6"/>
  <c r="I39" i="6"/>
  <c r="I38" i="6"/>
  <c r="I37" i="6"/>
  <c r="I36" i="6"/>
  <c r="I35" i="6"/>
  <c r="H32" i="6"/>
  <c r="G32" i="6"/>
  <c r="I31" i="6"/>
  <c r="I30" i="6"/>
  <c r="H25" i="6"/>
  <c r="G25" i="6"/>
  <c r="I24" i="6"/>
  <c r="I23" i="6"/>
  <c r="I22" i="6"/>
  <c r="I21" i="6"/>
  <c r="I20" i="6"/>
  <c r="I19" i="6"/>
  <c r="I18" i="6"/>
  <c r="I17" i="6"/>
  <c r="I16" i="6"/>
  <c r="H13" i="6"/>
  <c r="G13" i="6"/>
  <c r="I12" i="6"/>
  <c r="I8" i="6"/>
  <c r="I7" i="6"/>
  <c r="H2" i="6"/>
  <c r="I53" i="5"/>
  <c r="G53" i="5"/>
  <c r="I52" i="5"/>
  <c r="G52" i="5"/>
  <c r="I51" i="5"/>
  <c r="G51" i="5"/>
  <c r="I50" i="5"/>
  <c r="G50" i="5"/>
  <c r="G49" i="5"/>
  <c r="G48" i="5"/>
  <c r="G47" i="5"/>
  <c r="I46" i="5"/>
  <c r="G46" i="5"/>
  <c r="G45" i="5"/>
  <c r="I44" i="5"/>
  <c r="G44" i="5"/>
  <c r="I43" i="5"/>
  <c r="G43" i="5"/>
  <c r="I42" i="5"/>
  <c r="G42" i="5"/>
  <c r="I41" i="5"/>
  <c r="G41" i="5"/>
  <c r="G40" i="5"/>
  <c r="I39" i="5"/>
  <c r="G39" i="5"/>
  <c r="G38" i="5"/>
  <c r="I37" i="5"/>
  <c r="G37" i="5"/>
  <c r="I36" i="5"/>
  <c r="G36" i="5"/>
  <c r="I35" i="5"/>
  <c r="G35" i="5"/>
  <c r="G34" i="5"/>
  <c r="I32" i="5"/>
  <c r="G32" i="5"/>
  <c r="I31" i="5"/>
  <c r="G31" i="5"/>
  <c r="I30" i="5"/>
  <c r="G30" i="5"/>
  <c r="I29" i="5"/>
  <c r="G29" i="5"/>
  <c r="I28" i="5"/>
  <c r="G28" i="5"/>
  <c r="I27" i="5"/>
  <c r="G27" i="5"/>
  <c r="I26" i="5"/>
  <c r="G26" i="5"/>
  <c r="I25" i="5"/>
  <c r="G25" i="5"/>
  <c r="I24" i="5"/>
  <c r="G24" i="5"/>
  <c r="I23" i="5"/>
  <c r="G23" i="5"/>
  <c r="I22" i="5"/>
  <c r="G22" i="5"/>
  <c r="G21" i="5"/>
  <c r="I20" i="5"/>
  <c r="G20" i="5"/>
  <c r="I19" i="5"/>
  <c r="G19" i="5"/>
  <c r="I18" i="5"/>
  <c r="G18" i="5"/>
  <c r="I17" i="5"/>
  <c r="G17" i="5"/>
  <c r="I16" i="5"/>
  <c r="G16" i="5"/>
  <c r="I15" i="5"/>
  <c r="G15" i="5"/>
  <c r="I13" i="5"/>
  <c r="G13" i="5"/>
  <c r="I12" i="5"/>
  <c r="G12" i="5"/>
  <c r="I11" i="5"/>
  <c r="G11" i="5"/>
  <c r="I10" i="5"/>
  <c r="G10" i="5"/>
  <c r="E3" i="5"/>
  <c r="F34" i="4"/>
  <c r="K32" i="4"/>
  <c r="G32" i="4"/>
  <c r="F32" i="4"/>
  <c r="J31" i="4"/>
  <c r="H31" i="4"/>
  <c r="J30" i="4"/>
  <c r="H30" i="4"/>
  <c r="J29" i="4"/>
  <c r="H29" i="4"/>
  <c r="J28" i="4"/>
  <c r="H28" i="4"/>
  <c r="J27" i="4"/>
  <c r="H27" i="4"/>
  <c r="J26" i="4"/>
  <c r="H26" i="4"/>
  <c r="J25" i="4"/>
  <c r="H25" i="4"/>
  <c r="J24" i="4"/>
  <c r="H24" i="4"/>
  <c r="J23" i="4"/>
  <c r="H23" i="4"/>
  <c r="J22" i="4"/>
  <c r="H22" i="4"/>
  <c r="K17" i="4"/>
  <c r="K34" i="4" s="1"/>
  <c r="G17" i="4"/>
  <c r="G33" i="4" s="1"/>
  <c r="F17" i="4"/>
  <c r="F33" i="4" s="1"/>
  <c r="J16" i="4"/>
  <c r="H16" i="4"/>
  <c r="J15" i="4"/>
  <c r="H15" i="4"/>
  <c r="J14" i="4"/>
  <c r="H14" i="4"/>
  <c r="J13" i="4"/>
  <c r="H13" i="4"/>
  <c r="F4" i="4"/>
  <c r="J53" i="3"/>
  <c r="H53" i="3"/>
  <c r="J52" i="3"/>
  <c r="H52" i="3"/>
  <c r="J51" i="3"/>
  <c r="H51" i="3"/>
  <c r="J50" i="3"/>
  <c r="H50" i="3"/>
  <c r="J49" i="3"/>
  <c r="H49" i="3"/>
  <c r="J48" i="3"/>
  <c r="H48" i="3"/>
  <c r="J47" i="3"/>
  <c r="H47" i="3"/>
  <c r="J46" i="3"/>
  <c r="H46" i="3"/>
  <c r="J45" i="3"/>
  <c r="H45" i="3"/>
  <c r="J44" i="3"/>
  <c r="H44" i="3"/>
  <c r="J43" i="3"/>
  <c r="H43" i="3"/>
  <c r="J42" i="3"/>
  <c r="H42" i="3"/>
  <c r="J41" i="3"/>
  <c r="H41" i="3"/>
  <c r="J40" i="3"/>
  <c r="H40" i="3"/>
  <c r="J39" i="3"/>
  <c r="H39" i="3"/>
  <c r="H38" i="3"/>
  <c r="J37" i="3"/>
  <c r="H37" i="3"/>
  <c r="J36" i="3"/>
  <c r="H36" i="3"/>
  <c r="J35" i="3"/>
  <c r="H35" i="3"/>
  <c r="J34" i="3"/>
  <c r="H34" i="3"/>
  <c r="J32" i="3"/>
  <c r="H32" i="3"/>
  <c r="J31" i="3"/>
  <c r="H31" i="3"/>
  <c r="H30" i="3"/>
  <c r="J29" i="3"/>
  <c r="H29" i="3"/>
  <c r="J28" i="3"/>
  <c r="H28" i="3"/>
  <c r="J27" i="3"/>
  <c r="H27" i="3"/>
  <c r="J26" i="3"/>
  <c r="H26" i="3"/>
  <c r="J25" i="3"/>
  <c r="H25" i="3"/>
  <c r="H24" i="3"/>
  <c r="H58" i="3" s="1"/>
  <c r="K20" i="3"/>
  <c r="G20" i="3"/>
  <c r="F20" i="3"/>
  <c r="F21" i="3" s="1"/>
  <c r="J19" i="3"/>
  <c r="H19" i="3"/>
  <c r="H18" i="3"/>
  <c r="J17" i="3"/>
  <c r="H17" i="3"/>
  <c r="J16" i="3"/>
  <c r="H16" i="3"/>
  <c r="J15" i="3"/>
  <c r="H15" i="3"/>
  <c r="J14" i="3"/>
  <c r="H14" i="3"/>
  <c r="J13" i="3"/>
  <c r="H13" i="3"/>
  <c r="J12" i="3"/>
  <c r="H12" i="3"/>
  <c r="J11" i="3"/>
  <c r="H11" i="3"/>
  <c r="J10" i="3"/>
  <c r="H10" i="3"/>
  <c r="J8" i="3"/>
  <c r="H8" i="3"/>
  <c r="J7" i="3"/>
  <c r="H7" i="3"/>
  <c r="F2" i="3"/>
  <c r="E3" i="2"/>
  <c r="F41" i="1"/>
  <c r="F37" i="1"/>
  <c r="F36" i="1"/>
  <c r="I26" i="1"/>
  <c r="K26" i="1" s="1"/>
  <c r="G26" i="1"/>
  <c r="F26" i="1"/>
  <c r="J23" i="1"/>
  <c r="E23" i="1"/>
  <c r="D23" i="1"/>
  <c r="I22" i="1"/>
  <c r="K22" i="1" s="1"/>
  <c r="G22" i="1"/>
  <c r="F22" i="1"/>
  <c r="I21" i="1"/>
  <c r="G21" i="1"/>
  <c r="F21" i="1"/>
  <c r="I17" i="1"/>
  <c r="K17" i="1" s="1"/>
  <c r="F17" i="1"/>
  <c r="J14" i="1"/>
  <c r="J18" i="1" s="1"/>
  <c r="E14" i="1"/>
  <c r="E18" i="1" s="1"/>
  <c r="D14" i="1"/>
  <c r="D18" i="1" s="1"/>
  <c r="I13" i="1"/>
  <c r="G13" i="1"/>
  <c r="F13" i="1"/>
  <c r="I12" i="1"/>
  <c r="K12" i="1" s="1"/>
  <c r="G12" i="1"/>
  <c r="F12" i="1"/>
  <c r="E3" i="1"/>
  <c r="D75" i="7" l="1"/>
  <c r="D78" i="7" s="1"/>
  <c r="I65" i="6"/>
  <c r="I67" i="6" s="1"/>
  <c r="I69" i="6" s="1"/>
  <c r="I77" i="6" s="1"/>
  <c r="I75" i="6"/>
  <c r="G67" i="6"/>
  <c r="G69" i="6" s="1"/>
  <c r="G77" i="6" s="1"/>
  <c r="H69" i="3"/>
  <c r="H71" i="3" s="1"/>
  <c r="F71" i="3"/>
  <c r="J68" i="3"/>
  <c r="H68" i="3"/>
  <c r="I67" i="5"/>
  <c r="J33" i="4"/>
  <c r="H33" i="4"/>
  <c r="H20" i="3"/>
  <c r="I23" i="1"/>
  <c r="H32" i="4"/>
  <c r="I25" i="6"/>
  <c r="G34" i="4"/>
  <c r="G37" i="8"/>
  <c r="G52" i="8" s="1"/>
  <c r="H27" i="6"/>
  <c r="H47" i="6" s="1"/>
  <c r="D41" i="7"/>
  <c r="D42" i="7" s="1"/>
  <c r="D68" i="7" s="1"/>
  <c r="I13" i="6"/>
  <c r="D34" i="10"/>
  <c r="G34" i="10"/>
  <c r="R16" i="9"/>
  <c r="R17" i="9" s="1"/>
  <c r="R26" i="9"/>
  <c r="R27" i="9" s="1"/>
  <c r="Q15" i="9"/>
  <c r="Q25" i="9"/>
  <c r="H18" i="8"/>
  <c r="H37" i="8" s="1"/>
  <c r="H52" i="8" s="1"/>
  <c r="D37" i="8"/>
  <c r="D52" i="8" s="1"/>
  <c r="F37" i="8"/>
  <c r="F52" i="8" s="1"/>
  <c r="I32" i="6"/>
  <c r="G27" i="6"/>
  <c r="H17" i="4"/>
  <c r="H34" i="4" s="1"/>
  <c r="J32" i="4"/>
  <c r="F14" i="1"/>
  <c r="F18" i="1" s="1"/>
  <c r="F38" i="1"/>
  <c r="F23" i="1"/>
  <c r="I14" i="1"/>
  <c r="I18" i="1" s="1"/>
  <c r="E17" i="9"/>
  <c r="Q17" i="9" s="1"/>
  <c r="E27" i="9"/>
  <c r="Q27" i="9" s="1"/>
  <c r="I45" i="6"/>
  <c r="J17" i="4"/>
  <c r="G21" i="3"/>
  <c r="G59" i="3" s="1"/>
  <c r="H59" i="3" s="1"/>
  <c r="J20" i="3"/>
  <c r="K13" i="1"/>
  <c r="K21" i="1"/>
  <c r="I27" i="6" l="1"/>
  <c r="G47" i="6"/>
  <c r="I47" i="6" s="1"/>
  <c r="H21" i="3"/>
  <c r="F42" i="1"/>
  <c r="D46" i="7"/>
  <c r="K23" i="1"/>
  <c r="K14" i="1"/>
  <c r="K18" i="1" s="1"/>
</calcChain>
</file>

<file path=xl/sharedStrings.xml><?xml version="1.0" encoding="utf-8"?>
<sst xmlns="http://schemas.openxmlformats.org/spreadsheetml/2006/main" count="534" uniqueCount="436">
  <si>
    <t>FINANCIALS SNAPSHOT - FY20-21</t>
  </si>
  <si>
    <t>For the Month Ending</t>
  </si>
  <si>
    <t>M2M = Month-to-Month</t>
  </si>
  <si>
    <t>Change from Prior Month</t>
  </si>
  <si>
    <t>Description</t>
  </si>
  <si>
    <t>YTD Activity</t>
  </si>
  <si>
    <t>FY Budget</t>
  </si>
  <si>
    <t>Balance</t>
  </si>
  <si>
    <t>% Used</t>
  </si>
  <si>
    <t>M2M Current Month</t>
  </si>
  <si>
    <t>M2M Prior Month</t>
  </si>
  <si>
    <t>M2M Chg</t>
  </si>
  <si>
    <t>ORDINARY INCOME/EXPENSES</t>
  </si>
  <si>
    <t>•  Income</t>
  </si>
  <si>
    <t>•  Expenses</t>
  </si>
  <si>
    <t>•  Sub-Total Income / Expenses</t>
  </si>
  <si>
    <t xml:space="preserve">                                  </t>
  </si>
  <si>
    <t>•  Other Expenses (Capital)</t>
  </si>
  <si>
    <t>•  NET TOTAL INCOME / ALL EXPENSES</t>
  </si>
  <si>
    <t>•  Schedule II - Bainbridge Income</t>
  </si>
  <si>
    <t>•  Schedule II - Bainbridge Expenses</t>
  </si>
  <si>
    <t xml:space="preserve">•  Net Bainbridge Income / Expenses </t>
  </si>
  <si>
    <t>•  Schedule I - Committee Expenses</t>
  </si>
  <si>
    <t>BANKING &amp; INVESTMENTS</t>
  </si>
  <si>
    <t>OPERATING INVESTMENTS &amp; CHECKING</t>
  </si>
  <si>
    <t>•  Treasury Bills</t>
  </si>
  <si>
    <t>•  Banking - MM</t>
  </si>
  <si>
    <t>•  Total Investments</t>
  </si>
  <si>
    <t>•  Checking Accounts</t>
  </si>
  <si>
    <t>•  Total Investments &amp; Checking Accounts</t>
  </si>
  <si>
    <t>QCYC Financial Highlights</t>
  </si>
  <si>
    <t>Board of Trustees Meeting - December 6, 2021</t>
  </si>
  <si>
    <t>General</t>
  </si>
  <si>
    <t>Income</t>
  </si>
  <si>
    <t>($1.8K)</t>
  </si>
  <si>
    <t>•  Adjustments primarily with loss of memberships caused reduction in revenue</t>
  </si>
  <si>
    <t xml:space="preserve"> </t>
  </si>
  <si>
    <t>($4.5K)</t>
  </si>
  <si>
    <t>•  Lost of memberships - resignations/withdrawals</t>
  </si>
  <si>
    <t>$3.0K</t>
  </si>
  <si>
    <t xml:space="preserve">•  Late fees revenue </t>
  </si>
  <si>
    <t>Expenditures</t>
  </si>
  <si>
    <t>$35.9K</t>
  </si>
  <si>
    <t xml:space="preserve">•  Total expenditures this month.  </t>
  </si>
  <si>
    <t xml:space="preserve">$4.6K </t>
  </si>
  <si>
    <t xml:space="preserve">•  Utilities </t>
  </si>
  <si>
    <t>$4.3K</t>
  </si>
  <si>
    <t>•  SCL Dock Electricity</t>
  </si>
  <si>
    <t>$5.4K</t>
  </si>
  <si>
    <t>•  Grounds Maintenance</t>
  </si>
  <si>
    <t>$3.5K</t>
  </si>
  <si>
    <t>•  House Maintenance</t>
  </si>
  <si>
    <t>Committees</t>
  </si>
  <si>
    <t>($3K)</t>
  </si>
  <si>
    <t>•  Total Committee activity - revenue due to income for publications</t>
  </si>
  <si>
    <t>($7.5K)</t>
  </si>
  <si>
    <t>•  Publications Income</t>
  </si>
  <si>
    <t>$1.9K</t>
  </si>
  <si>
    <t>•  Miscellaneous Club Events expenses</t>
  </si>
  <si>
    <t>Bainbridge</t>
  </si>
  <si>
    <t>($3.2K)</t>
  </si>
  <si>
    <t>•  No revenue billed, general operating expenses</t>
  </si>
  <si>
    <t>$1K</t>
  </si>
  <si>
    <t>•  Electricity</t>
  </si>
  <si>
    <t>•  Maintenance &amp; Supplies</t>
  </si>
  <si>
    <t>Capital Items</t>
  </si>
  <si>
    <t>•  No Activity</t>
  </si>
  <si>
    <t>FY21-22 YTD</t>
  </si>
  <si>
    <t>Budget</t>
  </si>
  <si>
    <t>$ Over Under Budget</t>
  </si>
  <si>
    <t>% of Line Item Used</t>
  </si>
  <si>
    <t>Change from Prior Mo</t>
  </si>
  <si>
    <t>Ordinary Income/Expense</t>
  </si>
  <si>
    <t>4000R · Dues Income (Benson)</t>
  </si>
  <si>
    <t>4005R · Mailings Inc-Annual,BP (Treas)</t>
  </si>
  <si>
    <t>4010R · NewMem Init12+9+9 (Benson)</t>
  </si>
  <si>
    <t>4024V · Deer Harbor Income (Wood)</t>
  </si>
  <si>
    <t>4025V · SaltSpringGangesIncome (Wood)</t>
  </si>
  <si>
    <t>4026V · Thetis Island Income (Wood)</t>
  </si>
  <si>
    <t>4029V · Mill Bay Group Income</t>
  </si>
  <si>
    <t>402xV · Moorage Income (Moorage ch)</t>
  </si>
  <si>
    <t>4030V · Lockers Income (Elder)</t>
  </si>
  <si>
    <t>405xB · Interest Inc (Treas)</t>
  </si>
  <si>
    <t>480xV · Oth Inc-Rentals,Laud(Myers)</t>
  </si>
  <si>
    <t>4814C · Tarette Contrit(President)</t>
  </si>
  <si>
    <t>4920V · Late Payment Fees (Treas)</t>
  </si>
  <si>
    <t>Total Income</t>
  </si>
  <si>
    <t>Gross Profit</t>
  </si>
  <si>
    <t>Expense</t>
  </si>
  <si>
    <t>5300V - Water Damage Task Force</t>
  </si>
  <si>
    <t>5000V · Linen &amp; Towel Service (Treas)</t>
  </si>
  <si>
    <t>5001V · Office Mgr Salary (Treas)</t>
  </si>
  <si>
    <t>5002V · Employee Benefits (Treas)</t>
  </si>
  <si>
    <t>5019V · Electricity-House(V C)</t>
  </si>
  <si>
    <t>501xV · Utilities-Gas,Garbag(V C)</t>
  </si>
  <si>
    <t>5020V · Dock Electrical Net (Clarke)</t>
  </si>
  <si>
    <t>5030V · Telepho, Internet,WiFi (Treas)</t>
  </si>
  <si>
    <t>5040V · Postage (Treas)</t>
  </si>
  <si>
    <t>5050V · Office Supply/Computer (Treas)</t>
  </si>
  <si>
    <t>5060V · Insurance (Carlson)</t>
  </si>
  <si>
    <t>5070V · Taxes and Licenses (Treas)</t>
  </si>
  <si>
    <t>5100R · Officer Uniform Allow(Rear)</t>
  </si>
  <si>
    <t>5105R · Officers G14 Exp (Commodore)</t>
  </si>
  <si>
    <t>5107 · Bridge To Member Comp's</t>
  </si>
  <si>
    <t>5110V · Legal and Accounting (VC/Treas)</t>
  </si>
  <si>
    <t>5130V · RoanokeStEndRental (Commordore)</t>
  </si>
  <si>
    <t>5140V · Deer Harbor Lease (Wood)</t>
  </si>
  <si>
    <t>5142V · Ganges/SaltSpring Lease (Wood)</t>
  </si>
  <si>
    <t>5144V · Thetis Island Lease</t>
  </si>
  <si>
    <t>5146V · Mill Bay Marine Group pmts.</t>
  </si>
  <si>
    <t>5181V · Dock Maintenance (Dock Ch)</t>
  </si>
  <si>
    <t>5182R · Grounds Maintenance (Grounds Ch)</t>
  </si>
  <si>
    <t>5183V · House Maintenance (House Ch)</t>
  </si>
  <si>
    <t>5184V · Locker Maintenance (Locker Ch)</t>
  </si>
  <si>
    <t>5185V · Custodial Service (Francisco)</t>
  </si>
  <si>
    <t>5186V · Pest Control(Commodore)</t>
  </si>
  <si>
    <t>5188V · Reserve Study</t>
  </si>
  <si>
    <t>5190R · Security (Security Ch)</t>
  </si>
  <si>
    <t>5210R · 520 ImpactExpense (Stone)</t>
  </si>
  <si>
    <t>5228B · Loan Interest</t>
  </si>
  <si>
    <t>5999V · Gen Bank &amp; CrCrd (Treas)</t>
  </si>
  <si>
    <t>Sch1C · Committee Expenses (List)</t>
  </si>
  <si>
    <t>Sch2V · Bainbridge Exp-Inc (Wood)</t>
  </si>
  <si>
    <t>Total Expense</t>
  </si>
  <si>
    <t>Net Ordinary Income</t>
  </si>
  <si>
    <t>Other Income/Expense</t>
  </si>
  <si>
    <t>Other Expense</t>
  </si>
  <si>
    <t>6036B* - Capital Funds Xfers (Board)</t>
  </si>
  <si>
    <t>5225B* · Loan Prin Svc Xfers (Board)</t>
  </si>
  <si>
    <t>6020B* - House Capital Improv Fd - Xfers (Board)</t>
  </si>
  <si>
    <t>6030B -  Dock Cap Impr Fd - Xfers (Board)</t>
  </si>
  <si>
    <t>6050B* · -BainbridCap Imp Fd-Xfer(Board)</t>
  </si>
  <si>
    <t>Total Other Expense</t>
  </si>
  <si>
    <t>Net Other Income</t>
  </si>
  <si>
    <t>Net Income</t>
  </si>
  <si>
    <t>7000V · Bainbridge Income (Wood)</t>
  </si>
  <si>
    <t>7010V · Moorage-Winter</t>
  </si>
  <si>
    <t>7020V · Elect-Winter Moor</t>
  </si>
  <si>
    <t>7030V · Moor-Overnight Stays</t>
  </si>
  <si>
    <t>7050V · Bainbridge Laundry</t>
  </si>
  <si>
    <t>Total 7000V · Bainbridge Income (Wood)</t>
  </si>
  <si>
    <t>7100V · Bainbridge Expenses (Wood)</t>
  </si>
  <si>
    <t>7110V · Property Tax</t>
  </si>
  <si>
    <t>7120V · DNR Lease</t>
  </si>
  <si>
    <t>7130V · Electricity</t>
  </si>
  <si>
    <t>7141V · Water &amp; Sewer</t>
  </si>
  <si>
    <t>7142V · Propanel Gas</t>
  </si>
  <si>
    <t>7143V · Garbage</t>
  </si>
  <si>
    <t>7146V · Cable TV &amp; Internet</t>
  </si>
  <si>
    <t>7147V · Pest Control</t>
  </si>
  <si>
    <t>7150V · Maintenance/Supplies</t>
  </si>
  <si>
    <t>7190V · Security- Telephone Line &amp; Misc</t>
  </si>
  <si>
    <t>Total 7100V · Bainbridge Expenses (Wood)</t>
  </si>
  <si>
    <t>Total Sch2V · Bainbridge Exp-Inc (Wood)</t>
  </si>
  <si>
    <t>8073C - Education</t>
  </si>
  <si>
    <t>8018C - Band</t>
  </si>
  <si>
    <t>8005C - Active Intermediates</t>
  </si>
  <si>
    <t>801C - Architectural Committee</t>
  </si>
  <si>
    <t>8010C - Annual Cost (Annual Ch)</t>
  </si>
  <si>
    <t>8015C - Annual Ad Inc</t>
  </si>
  <si>
    <t>8020C · Bar Operation-Exp(Club Manager)</t>
  </si>
  <si>
    <t>8025C · Bilge Pump Cost (BP editor)</t>
  </si>
  <si>
    <t>8030C · Publication Income</t>
  </si>
  <si>
    <t>8031C - Big Brother Cruise (Gerde)</t>
  </si>
  <si>
    <t>8038C · Breakfastw/theBridge(Commodore)</t>
  </si>
  <si>
    <t>804*C · Change of Watch (P/C's)</t>
  </si>
  <si>
    <t>8040C · By-Laws Comm (ByLaw Ch)</t>
  </si>
  <si>
    <t>8045C - Children'sXmas Party (Party Ch)</t>
  </si>
  <si>
    <t>8050C - Children'sEasterParty (S Weiss)</t>
  </si>
  <si>
    <t>8051C - Closing Day (C.Castrow)</t>
  </si>
  <si>
    <t>8053C · Coffee Fund (Treas)</t>
  </si>
  <si>
    <t>8055C · Commodore's Ball (Immediate PC)</t>
  </si>
  <si>
    <t>8056C · Commodore'sThankYou (Commodore)</t>
  </si>
  <si>
    <t>8060C · Commodore's Fund (Commodore)</t>
  </si>
  <si>
    <t>8070C · Decorations (Various)</t>
  </si>
  <si>
    <t>8075C · Eight Bells (Chaplain)</t>
  </si>
  <si>
    <t>808*C · Fishing Derby (Derby Chair)</t>
  </si>
  <si>
    <t>8085C · Fleet Captain</t>
  </si>
  <si>
    <t>8090C · July 4th Cruise (Event Chair)</t>
  </si>
  <si>
    <t>8095C · Miscellaneous Club Events</t>
  </si>
  <si>
    <t>8101C · Historian</t>
  </si>
  <si>
    <t>8105C - YC of Amer Dues (Reciprocal Ch)</t>
  </si>
  <si>
    <t>8108C - R.B.A.W. Dues (Open)</t>
  </si>
  <si>
    <t>8115V - JuniorOfficer's Ball (VC/RC)</t>
  </si>
  <si>
    <t>8120C · Kid's Program</t>
  </si>
  <si>
    <t>8125C · LaborDayCruise (Event Ch)</t>
  </si>
  <si>
    <t>8130C · Lighted Boat Parade (Event Ch)</t>
  </si>
  <si>
    <t>813xC · Meeting Night Prog (Meeting Ch)</t>
  </si>
  <si>
    <t>8140R · Membership (Member Ch)</t>
  </si>
  <si>
    <t>8141C - Membership Boat Show (Member Ch)</t>
  </si>
  <si>
    <t>8145C - Memorial Day Cruise (Event Ch)</t>
  </si>
  <si>
    <t>8146C · New Technology (Computer Ch)</t>
  </si>
  <si>
    <t>814zR - New Member Orientation</t>
  </si>
  <si>
    <t>8150C · NewYear'sEve (Event Ch)</t>
  </si>
  <si>
    <t>8151C - Officers Cruise-In (Commodore)</t>
  </si>
  <si>
    <t>8155C - Old-Timers Night</t>
  </si>
  <si>
    <t>8160C - Opening Day (Open Day Ch)</t>
  </si>
  <si>
    <t>8162C - Planning &amp; Finance Coimmittee</t>
  </si>
  <si>
    <t>8165C · Photography (Committee)</t>
  </si>
  <si>
    <t>8185C · Regatta - Power (Chair)</t>
  </si>
  <si>
    <t>8190C · Regatta - Sail (Chair)</t>
  </si>
  <si>
    <t>8191R · Safety (Safety Chair)</t>
  </si>
  <si>
    <t>8200R · ShipStoresRev(Ship Store Chair)</t>
  </si>
  <si>
    <t>8201R · ShipStoresExp(Ship Store Chair)</t>
  </si>
  <si>
    <t>8205C - Seafair Holiday Cruise</t>
  </si>
  <si>
    <t>8206C - Pride of QCYC</t>
  </si>
  <si>
    <t>8208C - Sweetheart Dinner (Event Chair)</t>
  </si>
  <si>
    <t>8220C · Visiting (Visiting Chair)</t>
  </si>
  <si>
    <t>824*C · Yacht Recip (Reciporal Chair)</t>
  </si>
  <si>
    <t>8232C · Board Retreat</t>
  </si>
  <si>
    <t>8240C · Web Site Cost (Website Chair)</t>
  </si>
  <si>
    <t>8248C · Donations to BoyerCC, etc</t>
  </si>
  <si>
    <t>$ Change</t>
  </si>
  <si>
    <t>ASSETS</t>
  </si>
  <si>
    <t>Current Assets</t>
  </si>
  <si>
    <t>Checking/Savings</t>
  </si>
  <si>
    <t>1000 · Cash - General Funds</t>
  </si>
  <si>
    <t>1022 · Umpqua Money Market Funds</t>
  </si>
  <si>
    <t>Total Checking/Savings</t>
  </si>
  <si>
    <t>Accounts Receivable</t>
  </si>
  <si>
    <t>1101 - Accounts Receivable - Trade</t>
  </si>
  <si>
    <t>Total Accounts Receivable</t>
  </si>
  <si>
    <t>Other Current Assets</t>
  </si>
  <si>
    <t>1102 · Accounts Receivable - Other</t>
  </si>
  <si>
    <t>1111 · Due from Jr Boating</t>
  </si>
  <si>
    <t>1112</t>
  </si>
  <si>
    <t>Due from Bar</t>
  </si>
  <si>
    <t>1120 · Inv Membership Items</t>
  </si>
  <si>
    <t>1210 · Bar Inventory</t>
  </si>
  <si>
    <t>1220 · Ship's Store Inventory</t>
  </si>
  <si>
    <t>1400 · Prepaid Expenses</t>
  </si>
  <si>
    <t>1499 · Undeposited Funds</t>
  </si>
  <si>
    <t>1995 · 520 Project-Accumulated Costs</t>
  </si>
  <si>
    <t>Total Other Current Assets</t>
  </si>
  <si>
    <t>Total Current Assets</t>
  </si>
  <si>
    <t>Fixed Assets</t>
  </si>
  <si>
    <t>Accumulated depreciation</t>
  </si>
  <si>
    <t>Land, Property &amp; Equipment</t>
  </si>
  <si>
    <t>Total Fixed Assets</t>
  </si>
  <si>
    <t>Other Assets</t>
  </si>
  <si>
    <t>1048 · Net Fund</t>
  </si>
  <si>
    <t>1031 · Eight Bells</t>
  </si>
  <si>
    <t>1024 - Dock Capital Imprvm. Fund</t>
  </si>
  <si>
    <t>1030 · Memorial Fund</t>
  </si>
  <si>
    <t>1036 - Capital Assets Fund</t>
  </si>
  <si>
    <t>1034 · Contingency Reserve Funds</t>
  </si>
  <si>
    <t>Net Total</t>
  </si>
  <si>
    <t>1035 · 520 Fund</t>
  </si>
  <si>
    <t>1045 · Bainbridge Capital Impr Fund</t>
  </si>
  <si>
    <t>1049 · House Capital Improvement Fund</t>
  </si>
  <si>
    <t>1050 · Grounds Capital Impr Fund</t>
  </si>
  <si>
    <t>Total Other Assets</t>
  </si>
  <si>
    <t>TOTAL ASSETS</t>
  </si>
  <si>
    <t>LIABILITIES &amp; EQUITY</t>
  </si>
  <si>
    <t>Liabilities</t>
  </si>
  <si>
    <t>1022T</t>
  </si>
  <si>
    <t>•  T-Bills</t>
  </si>
  <si>
    <t>Current Liabilities</t>
  </si>
  <si>
    <t>1022H</t>
  </si>
  <si>
    <t>Accounts Payable</t>
  </si>
  <si>
    <t>1022C</t>
  </si>
  <si>
    <t>2000 · Accounts Payable - Trade</t>
  </si>
  <si>
    <t>1022F</t>
  </si>
  <si>
    <t>Total Accounts Payable</t>
  </si>
  <si>
    <t>1022G</t>
  </si>
  <si>
    <t>Other Current Liabilities</t>
  </si>
  <si>
    <t>1022J</t>
  </si>
  <si>
    <t>2100 · Payroll Liabilities</t>
  </si>
  <si>
    <t>2400 · Pending Member Dep(Benson)</t>
  </si>
  <si>
    <t>2401 · New Member Dues Credits</t>
  </si>
  <si>
    <t>2510 · Due to Jr Boating  (Ewton)</t>
  </si>
  <si>
    <t>2515 - Due to Store</t>
  </si>
  <si>
    <t>2520 - Due to Bar</t>
  </si>
  <si>
    <t>Umpqua Checking</t>
  </si>
  <si>
    <t>Total Other Current Liabilities</t>
  </si>
  <si>
    <t>1st Security Checking</t>
  </si>
  <si>
    <t>Total Current Liabilities</t>
  </si>
  <si>
    <t>1st Security Sweep 520 Checking</t>
  </si>
  <si>
    <t>TOTAL LIABILITIES</t>
  </si>
  <si>
    <t>Equity</t>
  </si>
  <si>
    <t>3900 · Retained Earnings</t>
  </si>
  <si>
    <t>6100* · Transfers recorded as expense</t>
  </si>
  <si>
    <t>TOTAL EQUITY</t>
  </si>
  <si>
    <t>TOTAL LIABILITIES &amp; EQUITY</t>
  </si>
  <si>
    <t>Queen City Yacht Club</t>
  </si>
  <si>
    <t>Banking &amp; Investments</t>
  </si>
  <si>
    <t>TREASURY BILLS</t>
  </si>
  <si>
    <t>DATE ISSUED / RENEWED</t>
  </si>
  <si>
    <t>ACCOUNT TYPE</t>
  </si>
  <si>
    <t>PURCHASED PRICE</t>
  </si>
  <si>
    <t>TERM</t>
  </si>
  <si>
    <t>INTEREST RATE - APY</t>
  </si>
  <si>
    <t>MATURITY DATE</t>
  </si>
  <si>
    <t>Acct #</t>
  </si>
  <si>
    <t>Investments</t>
  </si>
  <si>
    <t>T-Bill</t>
  </si>
  <si>
    <t>6 M</t>
  </si>
  <si>
    <t>IAAAQ</t>
  </si>
  <si>
    <t>-</t>
  </si>
  <si>
    <t>TOTAL</t>
  </si>
  <si>
    <t>UMPQUA BANK</t>
  </si>
  <si>
    <t>DATE LAST POSTING</t>
  </si>
  <si>
    <t>CURRENT VALUE</t>
  </si>
  <si>
    <t xml:space="preserve">Last # of Acct </t>
  </si>
  <si>
    <t>MM/Govt Clearing Acct</t>
  </si>
  <si>
    <t>N/A</t>
  </si>
  <si>
    <t>HOMESTREET BANK</t>
  </si>
  <si>
    <t>MM*</t>
  </si>
  <si>
    <t>FIRST SOUND BANK</t>
  </si>
  <si>
    <t>FIRST SECURITY BANK</t>
  </si>
  <si>
    <t>FIRST SECURITY BANK - SWEEP - 520 FUNDS</t>
  </si>
  <si>
    <t>Sweep</t>
  </si>
  <si>
    <t>Open</t>
  </si>
  <si>
    <t>Total</t>
  </si>
  <si>
    <t>NET TOTALS</t>
  </si>
  <si>
    <t>•  Money Market</t>
  </si>
  <si>
    <t>•  Sweep 520 Funds</t>
  </si>
  <si>
    <t>•  Net Total Investments &amp; Sweep</t>
  </si>
  <si>
    <t>FUND ENTRIES MADE QUARTERLY</t>
  </si>
  <si>
    <t>Last Quarterly Entries Made 09/30/2021</t>
  </si>
  <si>
    <t>Net Fund</t>
  </si>
  <si>
    <t>Eight Bells</t>
  </si>
  <si>
    <t>1024  (CapA)</t>
  </si>
  <si>
    <t>Dock Capital Improv Fund</t>
  </si>
  <si>
    <t>Memorial Fund</t>
  </si>
  <si>
    <t>Contingency Reserve Funds</t>
  </si>
  <si>
    <t>520 Fund</t>
  </si>
  <si>
    <t>1036  (CapA)</t>
  </si>
  <si>
    <t>Capital Asset Fund</t>
  </si>
  <si>
    <t>1045  (CapA)</t>
  </si>
  <si>
    <t>Bainbridge Capital Improv Fund</t>
  </si>
  <si>
    <t>1049  (CapA)</t>
  </si>
  <si>
    <t>House Capital Improv Fund</t>
  </si>
  <si>
    <t>1050  (CapA)</t>
  </si>
  <si>
    <t>Grounds Capital Improv Fund</t>
  </si>
  <si>
    <t>Total All Funds Allocations</t>
  </si>
  <si>
    <t>Sum</t>
  </si>
  <si>
    <t>Contingency</t>
  </si>
  <si>
    <t>Capital Assets</t>
  </si>
  <si>
    <t>All Others</t>
  </si>
  <si>
    <t>DIFFERENCE Investments &amp; Fund Entries</t>
  </si>
  <si>
    <t>Over/Under</t>
  </si>
  <si>
    <t>HOUSE SUB-ALLOCATIONS FUND ENTRIES</t>
  </si>
  <si>
    <t>House</t>
  </si>
  <si>
    <t>CHECKING ACCOUNTS</t>
  </si>
  <si>
    <t>Project Improv (ACC)</t>
  </si>
  <si>
    <t>Security</t>
  </si>
  <si>
    <t>Website</t>
  </si>
  <si>
    <t>Total Checking without Sweep Funds</t>
  </si>
  <si>
    <t>Total Checking</t>
  </si>
  <si>
    <t>Capital Assets - Projects</t>
  </si>
  <si>
    <t>FY21-22 Budget Start</t>
  </si>
  <si>
    <t>Budget Revision</t>
  </si>
  <si>
    <t>Budget     FY21-22</t>
  </si>
  <si>
    <t>Spent YTD</t>
  </si>
  <si>
    <t>Balance Remaining</t>
  </si>
  <si>
    <t>MAINSTATION</t>
  </si>
  <si>
    <t>SEATTLE DOCKS - Funds may carryover year-to-year</t>
  </si>
  <si>
    <t>Dock 3 ReBuild</t>
  </si>
  <si>
    <t>1024 / 6030B</t>
  </si>
  <si>
    <t>U &amp; Work Slip Electrical Retrofit</t>
  </si>
  <si>
    <t>General Dock Capital Repair Caps/Stringers</t>
  </si>
  <si>
    <t>Total Seattle Docks</t>
  </si>
  <si>
    <t>SEATTLE GROUNDS</t>
  </si>
  <si>
    <t>Grounds Improvement</t>
  </si>
  <si>
    <t>1050 / 6045B</t>
  </si>
  <si>
    <t>Total Seattle Grounds</t>
  </si>
  <si>
    <t>SEATTLE HOUSE</t>
  </si>
  <si>
    <t>House Improvement - Website</t>
  </si>
  <si>
    <t>1049 / 6020B</t>
  </si>
  <si>
    <t>Total Seattle House</t>
  </si>
  <si>
    <t>TOTAL MAINSTATION</t>
  </si>
  <si>
    <t>BAINBRIDGE OUTSTATION</t>
  </si>
  <si>
    <t>CAPITAL ASSET FUND (DECK/ROOF WINSLOW)</t>
  </si>
  <si>
    <t>Bainbridge Improvement</t>
  </si>
  <si>
    <t>1045 / 6050B</t>
  </si>
  <si>
    <t>Total Capital Asset Fund (Deck/Roof BB)</t>
  </si>
  <si>
    <t>TOTAL BAINBRIDGE</t>
  </si>
  <si>
    <t>TOTAL CAPITAL ASSET PROJECTS</t>
  </si>
  <si>
    <t>FY21-22</t>
  </si>
  <si>
    <t>YTD</t>
  </si>
  <si>
    <t>Income Less All Costs</t>
  </si>
  <si>
    <t xml:space="preserve">SPIRITS </t>
  </si>
  <si>
    <t>Spirits</t>
  </si>
  <si>
    <t xml:space="preserve">•  Cost of Goods Sold </t>
  </si>
  <si>
    <t>•  Gross Profit</t>
  </si>
  <si>
    <t>•  Net</t>
  </si>
  <si>
    <t>STORES</t>
  </si>
  <si>
    <t>Stores</t>
  </si>
  <si>
    <t>MEMBERSHIP REPORTING FY21-22</t>
  </si>
  <si>
    <t>Report Month</t>
  </si>
  <si>
    <t>Comments</t>
  </si>
  <si>
    <t>Report Date (as of)</t>
  </si>
  <si>
    <t>YE</t>
  </si>
  <si>
    <t>MEMBER CLASSES</t>
  </si>
  <si>
    <t>•  Active</t>
  </si>
  <si>
    <t>•  Social (Active Social)</t>
  </si>
  <si>
    <t>•  Intermediate</t>
  </si>
  <si>
    <t>•  Life</t>
  </si>
  <si>
    <t>•  Senior Life</t>
  </si>
  <si>
    <t>•  Pending</t>
  </si>
  <si>
    <t>Net</t>
  </si>
  <si>
    <t>•  Members Eligible for Life Class 07/01/2021</t>
  </si>
  <si>
    <t>MONTH-TO-MONTH CHANGE PER CLASS</t>
  </si>
  <si>
    <t xml:space="preserve">Active </t>
  </si>
  <si>
    <t>Social (Active Social)</t>
  </si>
  <si>
    <t>Intermediate</t>
  </si>
  <si>
    <t>Life</t>
  </si>
  <si>
    <t>Senior Life</t>
  </si>
  <si>
    <r>
      <t xml:space="preserve">NEW MEMBERS - </t>
    </r>
    <r>
      <rPr>
        <b/>
        <sz val="6"/>
        <rFont val="Arial"/>
        <family val="2"/>
      </rPr>
      <t>All Classes</t>
    </r>
  </si>
  <si>
    <t>Plus Oct. New Members</t>
  </si>
  <si>
    <t>Plus Nov. New Members</t>
  </si>
  <si>
    <t>Plus Dec. New Members</t>
  </si>
  <si>
    <t>Plus Jan. New Members</t>
  </si>
  <si>
    <t>Plus Feb. New Members</t>
  </si>
  <si>
    <t>Plus Mar. New Members</t>
  </si>
  <si>
    <t>Plus Apr. New Members</t>
  </si>
  <si>
    <t>Plus May New Members</t>
  </si>
  <si>
    <t>Plus June New Members</t>
  </si>
  <si>
    <t>Plus July New Members</t>
  </si>
  <si>
    <t>Plus Aug. New Members</t>
  </si>
  <si>
    <t>Plus Sep. New Members</t>
  </si>
  <si>
    <t>Total New Members</t>
  </si>
  <si>
    <r>
      <t xml:space="preserve">MEMBERS ELIGIBLE FOR LIFE MEMBERSHIP - </t>
    </r>
    <r>
      <rPr>
        <b/>
        <sz val="6"/>
        <rFont val="Arial"/>
        <family val="2"/>
      </rPr>
      <t>Updated Quarterly</t>
    </r>
  </si>
  <si>
    <t>As of 09/30/2021</t>
  </si>
  <si>
    <t>Initiated</t>
  </si>
  <si>
    <t>To Date</t>
  </si>
  <si>
    <t>Years</t>
  </si>
  <si>
    <t>Weiss, Sherry E</t>
  </si>
  <si>
    <t>11/08/1995</t>
  </si>
  <si>
    <t>09/30/2021</t>
  </si>
  <si>
    <t>Anderson, Douglas T</t>
  </si>
  <si>
    <t>06/12/1996</t>
  </si>
  <si>
    <t>Brunkhorst, William J &amp; Mary Heston</t>
  </si>
  <si>
    <t>Farber, Steve &amp; Fran</t>
  </si>
  <si>
    <t>Financials - Spirits - Stores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</si>
</sst>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_);[Red]\(#,##0.00\);\-\-"/>
    <numFmt numFmtId="165" formatCode="0.0%"/>
    <numFmt numFmtId="166" formatCode="[$-409]mmmm\-yy;@"/>
    <numFmt numFmtId="167" formatCode="[$-409]mmm\-yy;@"/>
    <numFmt numFmtId="168" formatCode="mm/dd/yy;@"/>
    <numFmt numFmtId="169" formatCode="[$-F800]dddd\,\ mmmm\ dd\,\ yyyy"/>
    <numFmt numFmtId="170" formatCode="#,##0.00;\-#,##0.00"/>
    <numFmt numFmtId="171" formatCode="0_);[Red]\(0\)"/>
    <numFmt numFmtId="172" formatCode="#,##0.000000000000_);\(#,##0.000000000000\)"/>
    <numFmt numFmtId="173" formatCode="0.00000%"/>
    <numFmt numFmtId="174" formatCode="0.0_);\(0.0\)"/>
    <numFmt numFmtId="175" formatCode="&quot;$&quot;#,##0"/>
    <numFmt numFmtId="176" formatCode="#,##0_);[Red]\(#,##0\);\-\-"/>
    <numFmt numFmtId="177" formatCode="mm/yyyy"/>
    <numFmt numFmtId="178" formatCode="m/d/yy;@"/>
    <numFmt numFmtId="179" formatCode="mm/dd/yyyy"/>
  </numFmts>
  <fonts count="6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Tahoma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6"/>
      <color rgb="FFC00000"/>
      <name val="Arial"/>
      <family val="2"/>
    </font>
    <font>
      <sz val="6"/>
      <name val="Arial"/>
      <family val="2"/>
    </font>
    <font>
      <sz val="6"/>
      <color rgb="FF0033CC"/>
      <name val="Arial"/>
      <family val="2"/>
    </font>
    <font>
      <b/>
      <sz val="6"/>
      <color rgb="FF0033CC"/>
      <name val="Arial"/>
      <family val="2"/>
    </font>
    <font>
      <b/>
      <sz val="8"/>
      <color rgb="FF002060"/>
      <name val="Arial"/>
      <family val="2"/>
    </font>
    <font>
      <b/>
      <sz val="8"/>
      <color rgb="FF6600FF"/>
      <name val="Arial"/>
      <family val="2"/>
    </font>
    <font>
      <b/>
      <sz val="10"/>
      <color rgb="FF002060"/>
      <name val="Arial"/>
      <family val="2"/>
    </font>
    <font>
      <b/>
      <sz val="10"/>
      <color rgb="FF6600FF"/>
      <name val="Arial"/>
      <family val="2"/>
    </font>
    <font>
      <b/>
      <sz val="1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sz val="8"/>
      <color rgb="FF002060"/>
      <name val="Arial"/>
      <family val="2"/>
    </font>
    <font>
      <sz val="7"/>
      <name val="Arial"/>
      <family val="2"/>
    </font>
    <font>
      <sz val="10"/>
      <name val="Verdana"/>
      <family val="2"/>
    </font>
    <font>
      <b/>
      <sz val="7"/>
      <name val="Arial"/>
      <family val="2"/>
    </font>
    <font>
      <sz val="7"/>
      <color rgb="FF993300"/>
      <name val="Arial"/>
      <family val="2"/>
    </font>
    <font>
      <sz val="7"/>
      <color rgb="FF0033CC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theme="0" tint="-0.34998626667073579"/>
      <name val="Arial"/>
      <family val="2"/>
    </font>
    <font>
      <sz val="10"/>
      <name val="Arial"/>
      <family val="2"/>
    </font>
    <font>
      <sz val="7"/>
      <color rgb="FFFF0000"/>
      <name val="Arial"/>
      <family val="2"/>
    </font>
    <font>
      <b/>
      <sz val="7"/>
      <color rgb="FF993300"/>
      <name val="Arial"/>
      <family val="2"/>
    </font>
    <font>
      <b/>
      <sz val="7"/>
      <color rgb="FF0033CC"/>
      <name val="Arial"/>
      <family val="2"/>
    </font>
    <font>
      <sz val="7"/>
      <color rgb="FF00B050"/>
      <name val="Arial"/>
      <family val="2"/>
    </font>
    <font>
      <b/>
      <sz val="6"/>
      <color rgb="FF000000"/>
      <name val="Arial"/>
      <family val="2"/>
    </font>
    <font>
      <b/>
      <sz val="6"/>
      <color rgb="FF0070C0"/>
      <name val="Arial"/>
      <family val="2"/>
    </font>
    <font>
      <b/>
      <sz val="6"/>
      <color rgb="FFFF0000"/>
      <name val="Arial"/>
      <family val="2"/>
    </font>
    <font>
      <sz val="6"/>
      <color rgb="FF000000"/>
      <name val="Arial"/>
      <family val="2"/>
    </font>
    <font>
      <sz val="6"/>
      <color theme="0" tint="-0.34998626667073579"/>
      <name val="Arial"/>
      <family val="2"/>
    </font>
    <font>
      <sz val="6"/>
      <color rgb="FF6600FF"/>
      <name val="Arial"/>
      <family val="2"/>
    </font>
    <font>
      <b/>
      <sz val="6"/>
      <color rgb="FF6600FF"/>
      <name val="Arial"/>
      <family val="2"/>
    </font>
    <font>
      <sz val="9"/>
      <name val="Arial"/>
      <family val="2"/>
    </font>
    <font>
      <sz val="7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7"/>
      <color theme="0" tint="-0.249977111117893"/>
      <name val="Arial"/>
      <family val="2"/>
    </font>
    <font>
      <sz val="6"/>
      <color rgb="FF990000"/>
      <name val="Arial"/>
      <family val="2"/>
    </font>
    <font>
      <b/>
      <sz val="9"/>
      <color rgb="FFFF0000"/>
      <name val="Arial"/>
      <family val="2"/>
    </font>
    <font>
      <sz val="9"/>
      <color rgb="FF990000"/>
      <name val="Arial"/>
      <family val="2"/>
    </font>
    <font>
      <b/>
      <sz val="8"/>
      <color rgb="FFFF0000"/>
      <name val="Arial"/>
      <family val="2"/>
    </font>
    <font>
      <sz val="8"/>
      <color rgb="FF990000"/>
      <name val="Arial"/>
      <family val="2"/>
    </font>
    <font>
      <sz val="6"/>
      <color rgb="FFFF0000"/>
      <name val="Arial"/>
      <family val="2"/>
    </font>
    <font>
      <b/>
      <sz val="6"/>
      <color rgb="FF0000FF"/>
      <name val="Arial"/>
      <family val="2"/>
    </font>
    <font>
      <sz val="8"/>
      <color rgb="FFFF0000"/>
      <name val="Arial"/>
      <family val="2"/>
    </font>
    <font>
      <b/>
      <sz val="8"/>
      <color rgb="FF0000FF"/>
      <name val="Arial"/>
      <family val="2"/>
    </font>
    <font>
      <b/>
      <sz val="8"/>
      <color rgb="FF0033CC"/>
      <name val="Arial"/>
      <family val="2"/>
    </font>
    <font>
      <b/>
      <sz val="6"/>
      <color theme="0"/>
      <name val="Arial"/>
      <family val="2"/>
    </font>
    <font>
      <sz val="6"/>
      <color theme="0" tint="-0.14999847407452621"/>
      <name val="Arial"/>
      <family val="2"/>
    </font>
    <font>
      <sz val="6"/>
      <color theme="0"/>
      <name val="Arial"/>
      <family val="2"/>
    </font>
    <font>
      <sz val="6"/>
      <color rgb="FF0000CC"/>
      <name val="Arial"/>
      <family val="2"/>
    </font>
    <font>
      <sz val="6"/>
      <color rgb="FFC00000"/>
      <name val="Arial"/>
      <family val="2"/>
    </font>
    <font>
      <sz val="6"/>
      <color theme="0" tint="-0.249977111117893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CCFF"/>
        <bgColor indexed="64"/>
      </patternFill>
    </fill>
  </fills>
  <borders count="4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21" fillId="0" borderId="0"/>
    <xf numFmtId="0" fontId="28" fillId="0" borderId="0"/>
    <xf numFmtId="0" fontId="21" fillId="0" borderId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615">
    <xf numFmtId="0" fontId="0" fillId="0" borderId="0" xfId="0"/>
    <xf numFmtId="0" fontId="2" fillId="2" borderId="1" xfId="1" applyFont="1" applyFill="1" applyBorder="1" applyAlignment="1">
      <alignment horizontal="center"/>
    </xf>
    <xf numFmtId="0" fontId="3" fillId="2" borderId="1" xfId="1" applyFont="1" applyFill="1" applyBorder="1"/>
    <xf numFmtId="164" fontId="2" fillId="2" borderId="1" xfId="1" applyNumberFormat="1" applyFont="1" applyFill="1" applyBorder="1" applyAlignment="1">
      <alignment horizontal="left"/>
    </xf>
    <xf numFmtId="164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4" fillId="3" borderId="1" xfId="1" applyFont="1" applyFill="1" applyBorder="1" applyAlignment="1">
      <alignment horizontal="center"/>
    </xf>
    <xf numFmtId="0" fontId="4" fillId="3" borderId="1" xfId="1" applyFont="1" applyFill="1" applyBorder="1"/>
    <xf numFmtId="164" fontId="4" fillId="3" borderId="1" xfId="1" applyNumberFormat="1" applyFont="1" applyFill="1" applyBorder="1" applyAlignment="1">
      <alignment horizontal="left"/>
    </xf>
    <xf numFmtId="165" fontId="4" fillId="3" borderId="1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164" fontId="5" fillId="0" borderId="1" xfId="1" applyNumberFormat="1" applyFont="1" applyBorder="1" applyAlignment="1">
      <alignment horizontal="left"/>
    </xf>
    <xf numFmtId="164" fontId="5" fillId="0" borderId="1" xfId="1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5" fillId="0" borderId="3" xfId="1" applyFont="1" applyBorder="1"/>
    <xf numFmtId="0" fontId="5" fillId="0" borderId="3" xfId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165" fontId="5" fillId="0" borderId="3" xfId="1" applyNumberFormat="1" applyFont="1" applyBorder="1" applyAlignment="1">
      <alignment horizontal="center"/>
    </xf>
    <xf numFmtId="164" fontId="5" fillId="4" borderId="3" xfId="1" applyNumberFormat="1" applyFont="1" applyFill="1" applyBorder="1" applyAlignment="1">
      <alignment horizontal="center"/>
    </xf>
    <xf numFmtId="167" fontId="5" fillId="0" borderId="4" xfId="1" applyNumberFormat="1" applyFont="1" applyBorder="1" applyAlignment="1">
      <alignment horizontal="center" wrapText="1"/>
    </xf>
    <xf numFmtId="167" fontId="5" fillId="3" borderId="5" xfId="1" applyNumberFormat="1" applyFont="1" applyFill="1" applyBorder="1" applyAlignment="1">
      <alignment horizontal="center" wrapText="1"/>
    </xf>
    <xf numFmtId="10" fontId="5" fillId="3" borderId="6" xfId="1" applyNumberFormat="1" applyFont="1" applyFill="1" applyBorder="1" applyAlignment="1">
      <alignment horizontal="center" wrapText="1"/>
    </xf>
    <xf numFmtId="164" fontId="5" fillId="3" borderId="6" xfId="1" applyNumberFormat="1" applyFont="1" applyFill="1" applyBorder="1" applyAlignment="1">
      <alignment horizontal="center" wrapText="1"/>
    </xf>
    <xf numFmtId="165" fontId="5" fillId="3" borderId="6" xfId="1" applyNumberFormat="1" applyFont="1" applyFill="1" applyBorder="1" applyAlignment="1">
      <alignment horizontal="center" wrapText="1"/>
    </xf>
    <xf numFmtId="164" fontId="5" fillId="3" borderId="7" xfId="1" applyNumberFormat="1" applyFont="1" applyFill="1" applyBorder="1" applyAlignment="1">
      <alignment horizontal="center" wrapText="1"/>
    </xf>
    <xf numFmtId="167" fontId="5" fillId="0" borderId="2" xfId="1" applyNumberFormat="1" applyFont="1" applyBorder="1" applyAlignment="1">
      <alignment horizontal="center" wrapText="1"/>
    </xf>
    <xf numFmtId="167" fontId="5" fillId="0" borderId="1" xfId="1" applyNumberFormat="1" applyFont="1" applyBorder="1" applyAlignment="1">
      <alignment horizontal="center" wrapText="1"/>
    </xf>
    <xf numFmtId="0" fontId="5" fillId="0" borderId="12" xfId="1" applyFont="1" applyBorder="1"/>
    <xf numFmtId="10" fontId="5" fillId="0" borderId="12" xfId="1" applyNumberFormat="1" applyFont="1" applyBorder="1" applyAlignment="1">
      <alignment horizontal="right"/>
    </xf>
    <xf numFmtId="164" fontId="5" fillId="0" borderId="12" xfId="1" applyNumberFormat="1" applyFont="1" applyBorder="1" applyAlignment="1">
      <alignment horizontal="right"/>
    </xf>
    <xf numFmtId="165" fontId="5" fillId="0" borderId="12" xfId="1" applyNumberFormat="1" applyFont="1" applyBorder="1" applyAlignment="1">
      <alignment horizontal="right"/>
    </xf>
    <xf numFmtId="10" fontId="5" fillId="0" borderId="1" xfId="1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165" fontId="5" fillId="0" borderId="1" xfId="1" applyNumberFormat="1" applyFont="1" applyBorder="1" applyAlignment="1">
      <alignment horizontal="right"/>
    </xf>
    <xf numFmtId="0" fontId="5" fillId="0" borderId="4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4" fillId="3" borderId="15" xfId="1" applyFont="1" applyFill="1" applyBorder="1"/>
    <xf numFmtId="10" fontId="5" fillId="0" borderId="2" xfId="1" applyNumberFormat="1" applyFont="1" applyBorder="1" applyAlignment="1">
      <alignment horizontal="right"/>
    </xf>
    <xf numFmtId="165" fontId="6" fillId="0" borderId="1" xfId="1" applyNumberFormat="1" applyFont="1" applyBorder="1" applyAlignment="1">
      <alignment horizontal="right"/>
    </xf>
    <xf numFmtId="0" fontId="7" fillId="0" borderId="1" xfId="1" applyFont="1" applyBorder="1"/>
    <xf numFmtId="164" fontId="7" fillId="0" borderId="1" xfId="1" applyNumberFormat="1" applyFont="1" applyBorder="1" applyAlignment="1">
      <alignment horizontal="right"/>
    </xf>
    <xf numFmtId="0" fontId="5" fillId="7" borderId="1" xfId="1" applyFont="1" applyFill="1" applyBorder="1"/>
    <xf numFmtId="10" fontId="5" fillId="7" borderId="1" xfId="1" applyNumberFormat="1" applyFont="1" applyFill="1" applyBorder="1" applyAlignment="1">
      <alignment horizontal="right"/>
    </xf>
    <xf numFmtId="164" fontId="5" fillId="7" borderId="1" xfId="1" applyNumberFormat="1" applyFont="1" applyFill="1" applyBorder="1" applyAlignment="1">
      <alignment horizontal="right"/>
    </xf>
    <xf numFmtId="165" fontId="6" fillId="7" borderId="1" xfId="1" applyNumberFormat="1" applyFont="1" applyFill="1" applyBorder="1" applyAlignment="1">
      <alignment horizontal="right"/>
    </xf>
    <xf numFmtId="0" fontId="5" fillId="8" borderId="1" xfId="1" applyFont="1" applyFill="1" applyBorder="1"/>
    <xf numFmtId="10" fontId="5" fillId="8" borderId="1" xfId="1" applyNumberFormat="1" applyFont="1" applyFill="1" applyBorder="1" applyAlignment="1">
      <alignment horizontal="right"/>
    </xf>
    <xf numFmtId="164" fontId="5" fillId="8" borderId="1" xfId="1" applyNumberFormat="1" applyFont="1" applyFill="1" applyBorder="1" applyAlignment="1">
      <alignment horizontal="right"/>
    </xf>
    <xf numFmtId="165" fontId="6" fillId="8" borderId="1" xfId="1" applyNumberFormat="1" applyFont="1" applyFill="1" applyBorder="1" applyAlignment="1">
      <alignment horizontal="right"/>
    </xf>
    <xf numFmtId="0" fontId="7" fillId="0" borderId="1" xfId="1" applyFont="1" applyBorder="1" applyAlignment="1">
      <alignment horizontal="center"/>
    </xf>
    <xf numFmtId="0" fontId="7" fillId="0" borderId="4" xfId="1" applyFont="1" applyBorder="1" applyAlignment="1">
      <alignment horizontal="left"/>
    </xf>
    <xf numFmtId="0" fontId="7" fillId="0" borderId="1" xfId="1" applyFont="1" applyBorder="1" applyAlignment="1">
      <alignment horizontal="left"/>
    </xf>
    <xf numFmtId="10" fontId="8" fillId="0" borderId="1" xfId="1" applyNumberFormat="1" applyFont="1" applyBorder="1" applyAlignment="1">
      <alignment horizontal="right"/>
    </xf>
    <xf numFmtId="0" fontId="7" fillId="0" borderId="4" xfId="1" applyFont="1" applyBorder="1" applyAlignment="1">
      <alignment horizontal="center"/>
    </xf>
    <xf numFmtId="10" fontId="8" fillId="0" borderId="2" xfId="1" applyNumberFormat="1" applyFont="1" applyBorder="1" applyAlignment="1">
      <alignment horizontal="right"/>
    </xf>
    <xf numFmtId="10" fontId="8" fillId="7" borderId="1" xfId="1" applyNumberFormat="1" applyFont="1" applyFill="1" applyBorder="1" applyAlignment="1">
      <alignment horizontal="right"/>
    </xf>
    <xf numFmtId="164" fontId="7" fillId="0" borderId="1" xfId="1" applyNumberFormat="1" applyFont="1" applyBorder="1" applyAlignment="1">
      <alignment horizontal="center"/>
    </xf>
    <xf numFmtId="10" fontId="9" fillId="8" borderId="1" xfId="1" applyNumberFormat="1" applyFont="1" applyFill="1" applyBorder="1" applyAlignment="1">
      <alignment horizontal="right"/>
    </xf>
    <xf numFmtId="164" fontId="5" fillId="8" borderId="1" xfId="1" applyNumberFormat="1" applyFont="1" applyFill="1" applyBorder="1" applyAlignment="1">
      <alignment horizontal="center"/>
    </xf>
    <xf numFmtId="10" fontId="9" fillId="0" borderId="1" xfId="1" applyNumberFormat="1" applyFont="1" applyBorder="1" applyAlignment="1">
      <alignment horizontal="right"/>
    </xf>
    <xf numFmtId="164" fontId="7" fillId="0" borderId="1" xfId="1" applyNumberFormat="1" applyFont="1" applyBorder="1" applyAlignment="1">
      <alignment horizontal="left"/>
    </xf>
    <xf numFmtId="164" fontId="5" fillId="8" borderId="1" xfId="1" applyNumberFormat="1" applyFont="1" applyFill="1" applyBorder="1" applyAlignment="1">
      <alignment horizontal="left"/>
    </xf>
    <xf numFmtId="0" fontId="10" fillId="0" borderId="1" xfId="2" applyFont="1" applyBorder="1" applyAlignment="1">
      <alignment horizontal="left" wrapText="1"/>
    </xf>
    <xf numFmtId="0" fontId="11" fillId="0" borderId="1" xfId="2" applyFont="1" applyBorder="1" applyAlignment="1">
      <alignment horizontal="right" wrapText="1"/>
    </xf>
    <xf numFmtId="0" fontId="4" fillId="0" borderId="1" xfId="2" applyFont="1" applyBorder="1"/>
    <xf numFmtId="0" fontId="4" fillId="0" borderId="1" xfId="2" applyFont="1" applyBorder="1" applyAlignment="1">
      <alignment horizontal="left" wrapText="1"/>
    </xf>
    <xf numFmtId="0" fontId="12" fillId="3" borderId="1" xfId="2" applyFont="1" applyFill="1" applyBorder="1" applyAlignment="1">
      <alignment horizontal="left" wrapText="1"/>
    </xf>
    <xf numFmtId="0" fontId="13" fillId="3" borderId="1" xfId="2" applyFont="1" applyFill="1" applyBorder="1" applyAlignment="1">
      <alignment horizontal="right" wrapText="1"/>
    </xf>
    <xf numFmtId="166" fontId="14" fillId="3" borderId="1" xfId="2" applyNumberFormat="1" applyFont="1" applyFill="1" applyBorder="1" applyAlignment="1">
      <alignment horizontal="left"/>
    </xf>
    <xf numFmtId="0" fontId="14" fillId="3" borderId="1" xfId="2" applyFont="1" applyFill="1" applyBorder="1" applyAlignment="1">
      <alignment horizontal="left" wrapText="1"/>
    </xf>
    <xf numFmtId="168" fontId="15" fillId="0" borderId="1" xfId="2" applyNumberFormat="1" applyFont="1" applyBorder="1"/>
    <xf numFmtId="168" fontId="16" fillId="0" borderId="1" xfId="2" applyNumberFormat="1" applyFont="1" applyBorder="1"/>
    <xf numFmtId="0" fontId="16" fillId="0" borderId="1" xfId="2" applyFont="1" applyBorder="1" applyAlignment="1">
      <alignment horizontal="left" wrapText="1"/>
    </xf>
    <xf numFmtId="169" fontId="17" fillId="0" borderId="1" xfId="2" applyNumberFormat="1" applyFont="1" applyBorder="1" applyAlignment="1">
      <alignment wrapText="1"/>
    </xf>
    <xf numFmtId="169" fontId="18" fillId="0" borderId="1" xfId="2" applyNumberFormat="1" applyFont="1" applyBorder="1" applyAlignment="1">
      <alignment wrapText="1"/>
    </xf>
    <xf numFmtId="0" fontId="16" fillId="0" borderId="1" xfId="2" applyFont="1" applyBorder="1" applyAlignment="1">
      <alignment horizontal="right" wrapText="1"/>
    </xf>
    <xf numFmtId="168" fontId="17" fillId="0" borderId="1" xfId="2" applyNumberFormat="1" applyFont="1" applyBorder="1" applyAlignment="1">
      <alignment wrapText="1"/>
    </xf>
    <xf numFmtId="0" fontId="17" fillId="0" borderId="1" xfId="2" applyFont="1" applyBorder="1" applyAlignment="1">
      <alignment horizontal="left" wrapText="1"/>
    </xf>
    <xf numFmtId="0" fontId="17" fillId="0" borderId="1" xfId="2" applyFont="1" applyBorder="1" applyAlignment="1">
      <alignment wrapText="1"/>
    </xf>
    <xf numFmtId="0" fontId="19" fillId="0" borderId="1" xfId="2" applyFont="1" applyBorder="1" applyAlignment="1">
      <alignment wrapText="1"/>
    </xf>
    <xf numFmtId="0" fontId="4" fillId="0" borderId="1" xfId="2" applyFont="1" applyBorder="1" applyAlignment="1">
      <alignment wrapText="1"/>
    </xf>
    <xf numFmtId="0" fontId="10" fillId="0" borderId="1" xfId="2" applyFont="1" applyBorder="1" applyAlignment="1">
      <alignment wrapText="1"/>
    </xf>
    <xf numFmtId="168" fontId="20" fillId="0" borderId="1" xfId="2" applyNumberFormat="1" applyFont="1" applyBorder="1"/>
    <xf numFmtId="49" fontId="20" fillId="0" borderId="0" xfId="3" applyNumberFormat="1" applyFont="1"/>
    <xf numFmtId="4" fontId="20" fillId="0" borderId="0" xfId="3" applyNumberFormat="1" applyFont="1" applyAlignment="1">
      <alignment horizontal="centerContinuous"/>
    </xf>
    <xf numFmtId="4" fontId="22" fillId="0" borderId="0" xfId="3" applyNumberFormat="1" applyFont="1" applyAlignment="1">
      <alignment horizontal="centerContinuous"/>
    </xf>
    <xf numFmtId="165" fontId="20" fillId="0" borderId="0" xfId="3" applyNumberFormat="1" applyFont="1" applyAlignment="1">
      <alignment horizontal="centerContinuous"/>
    </xf>
    <xf numFmtId="164" fontId="20" fillId="0" borderId="0" xfId="3" applyNumberFormat="1" applyFont="1" applyAlignment="1">
      <alignment horizontal="centerContinuous"/>
    </xf>
    <xf numFmtId="0" fontId="20" fillId="0" borderId="0" xfId="3" applyFont="1"/>
    <xf numFmtId="49" fontId="22" fillId="0" borderId="0" xfId="3" applyNumberFormat="1" applyFont="1"/>
    <xf numFmtId="0" fontId="22" fillId="0" borderId="0" xfId="3" applyFont="1"/>
    <xf numFmtId="49" fontId="22" fillId="0" borderId="0" xfId="3" applyNumberFormat="1" applyFont="1" applyAlignment="1">
      <alignment horizontal="center"/>
    </xf>
    <xf numFmtId="4" fontId="22" fillId="10" borderId="17" xfId="3" applyNumberFormat="1" applyFont="1" applyFill="1" applyBorder="1" applyAlignment="1">
      <alignment horizontal="center" wrapText="1"/>
    </xf>
    <xf numFmtId="4" fontId="22" fillId="10" borderId="18" xfId="3" applyNumberFormat="1" applyFont="1" applyFill="1" applyBorder="1" applyAlignment="1">
      <alignment horizontal="center" wrapText="1"/>
    </xf>
    <xf numFmtId="165" fontId="22" fillId="10" borderId="18" xfId="3" applyNumberFormat="1" applyFont="1" applyFill="1" applyBorder="1" applyAlignment="1">
      <alignment horizontal="center" wrapText="1"/>
    </xf>
    <xf numFmtId="164" fontId="22" fillId="10" borderId="19" xfId="3" applyNumberFormat="1" applyFont="1" applyFill="1" applyBorder="1" applyAlignment="1">
      <alignment horizontal="center" wrapText="1"/>
    </xf>
    <xf numFmtId="0" fontId="22" fillId="0" borderId="0" xfId="3" applyFont="1" applyAlignment="1">
      <alignment horizontal="center"/>
    </xf>
    <xf numFmtId="165" fontId="23" fillId="0" borderId="0" xfId="3" applyNumberFormat="1" applyFont="1" applyAlignment="1">
      <alignment horizontal="centerContinuous"/>
    </xf>
    <xf numFmtId="164" fontId="24" fillId="0" borderId="0" xfId="3" applyNumberFormat="1" applyFont="1" applyAlignment="1">
      <alignment horizontal="centerContinuous"/>
    </xf>
    <xf numFmtId="49" fontId="25" fillId="0" borderId="0" xfId="3" applyNumberFormat="1" applyFont="1"/>
    <xf numFmtId="49" fontId="26" fillId="0" borderId="0" xfId="3" applyNumberFormat="1" applyFont="1"/>
    <xf numFmtId="4" fontId="20" fillId="0" borderId="0" xfId="3" applyNumberFormat="1" applyFont="1"/>
    <xf numFmtId="4" fontId="26" fillId="0" borderId="0" xfId="3" applyNumberFormat="1" applyFont="1"/>
    <xf numFmtId="4" fontId="25" fillId="0" borderId="0" xfId="3" applyNumberFormat="1" applyFont="1"/>
    <xf numFmtId="165" fontId="23" fillId="0" borderId="0" xfId="3" applyNumberFormat="1" applyFont="1"/>
    <xf numFmtId="164" fontId="24" fillId="0" borderId="0" xfId="3" applyNumberFormat="1" applyFont="1"/>
    <xf numFmtId="0" fontId="27" fillId="0" borderId="0" xfId="3" applyFont="1" applyAlignment="1">
      <alignment horizontal="center"/>
    </xf>
    <xf numFmtId="4" fontId="20" fillId="0" borderId="1" xfId="3" applyNumberFormat="1" applyFont="1" applyBorder="1"/>
    <xf numFmtId="4" fontId="26" fillId="0" borderId="1" xfId="3" applyNumberFormat="1" applyFont="1" applyBorder="1"/>
    <xf numFmtId="4" fontId="25" fillId="0" borderId="1" xfId="3" applyNumberFormat="1" applyFont="1" applyBorder="1"/>
    <xf numFmtId="165" fontId="23" fillId="0" borderId="1" xfId="3" applyNumberFormat="1" applyFont="1" applyBorder="1"/>
    <xf numFmtId="164" fontId="24" fillId="0" borderId="1" xfId="3" applyNumberFormat="1" applyFont="1" applyBorder="1"/>
    <xf numFmtId="4" fontId="22" fillId="10" borderId="1" xfId="3" applyNumberFormat="1" applyFont="1" applyFill="1" applyBorder="1"/>
    <xf numFmtId="165" fontId="22" fillId="10" borderId="1" xfId="3" applyNumberFormat="1" applyFont="1" applyFill="1" applyBorder="1"/>
    <xf numFmtId="164" fontId="22" fillId="10" borderId="1" xfId="3" applyNumberFormat="1" applyFont="1" applyFill="1" applyBorder="1"/>
    <xf numFmtId="39" fontId="20" fillId="0" borderId="0" xfId="3" applyNumberFormat="1" applyFont="1"/>
    <xf numFmtId="164" fontId="24" fillId="0" borderId="1" xfId="4" applyNumberFormat="1" applyFont="1" applyBorder="1"/>
    <xf numFmtId="164" fontId="22" fillId="10" borderId="1" xfId="4" applyNumberFormat="1" applyFont="1" applyFill="1" applyBorder="1"/>
    <xf numFmtId="4" fontId="22" fillId="0" borderId="1" xfId="3" applyNumberFormat="1" applyFont="1" applyBorder="1"/>
    <xf numFmtId="165" fontId="20" fillId="0" borderId="1" xfId="3" applyNumberFormat="1" applyFont="1" applyBorder="1"/>
    <xf numFmtId="164" fontId="20" fillId="0" borderId="1" xfId="3" applyNumberFormat="1" applyFont="1" applyBorder="1"/>
    <xf numFmtId="4" fontId="22" fillId="9" borderId="1" xfId="3" applyNumberFormat="1" applyFont="1" applyFill="1" applyBorder="1"/>
    <xf numFmtId="165" fontId="22" fillId="9" borderId="1" xfId="3" applyNumberFormat="1" applyFont="1" applyFill="1" applyBorder="1"/>
    <xf numFmtId="0" fontId="25" fillId="0" borderId="0" xfId="3" applyFont="1"/>
    <xf numFmtId="4" fontId="22" fillId="0" borderId="0" xfId="3" applyNumberFormat="1" applyFont="1"/>
    <xf numFmtId="49" fontId="20" fillId="0" borderId="0" xfId="3" applyNumberFormat="1" applyFont="1" applyAlignment="1">
      <alignment horizontal="centerContinuous"/>
    </xf>
    <xf numFmtId="49" fontId="22" fillId="0" borderId="0" xfId="3" applyNumberFormat="1" applyFont="1" applyAlignment="1">
      <alignment horizontal="centerContinuous"/>
    </xf>
    <xf numFmtId="0" fontId="20" fillId="0" borderId="0" xfId="3" applyFont="1" applyAlignment="1">
      <alignment horizontal="center"/>
    </xf>
    <xf numFmtId="0" fontId="29" fillId="0" borderId="0" xfId="3" applyFont="1"/>
    <xf numFmtId="165" fontId="20" fillId="0" borderId="0" xfId="3" applyNumberFormat="1" applyFont="1" applyAlignment="1">
      <alignment horizontal="center"/>
    </xf>
    <xf numFmtId="49" fontId="22" fillId="10" borderId="18" xfId="3" applyNumberFormat="1" applyFont="1" applyFill="1" applyBorder="1" applyAlignment="1">
      <alignment horizontal="center" wrapText="1"/>
    </xf>
    <xf numFmtId="167" fontId="22" fillId="0" borderId="0" xfId="3" applyNumberFormat="1" applyFont="1" applyAlignment="1">
      <alignment horizontal="center" wrapText="1"/>
    </xf>
    <xf numFmtId="49" fontId="22" fillId="0" borderId="0" xfId="3" applyNumberFormat="1" applyFont="1" applyAlignment="1">
      <alignment horizontal="center" wrapText="1"/>
    </xf>
    <xf numFmtId="165" fontId="30" fillId="0" borderId="0" xfId="3" applyNumberFormat="1" applyFont="1" applyAlignment="1">
      <alignment horizontal="center" wrapText="1"/>
    </xf>
    <xf numFmtId="164" fontId="31" fillId="0" borderId="0" xfId="3" applyNumberFormat="1" applyFont="1" applyAlignment="1">
      <alignment horizontal="center" wrapText="1"/>
    </xf>
    <xf numFmtId="170" fontId="25" fillId="0" borderId="0" xfId="3" applyNumberFormat="1" applyFont="1"/>
    <xf numFmtId="170" fontId="26" fillId="0" borderId="0" xfId="3" applyNumberFormat="1" applyFont="1"/>
    <xf numFmtId="170" fontId="25" fillId="0" borderId="1" xfId="3" applyNumberFormat="1" applyFont="1" applyBorder="1"/>
    <xf numFmtId="170" fontId="26" fillId="0" borderId="1" xfId="3" applyNumberFormat="1" applyFont="1" applyBorder="1"/>
    <xf numFmtId="170" fontId="22" fillId="10" borderId="1" xfId="3" applyNumberFormat="1" applyFont="1" applyFill="1" applyBorder="1"/>
    <xf numFmtId="170" fontId="20" fillId="10" borderId="1" xfId="3" applyNumberFormat="1" applyFont="1" applyFill="1" applyBorder="1"/>
    <xf numFmtId="0" fontId="26" fillId="0" borderId="0" xfId="3" applyFont="1"/>
    <xf numFmtId="165" fontId="20" fillId="0" borderId="0" xfId="3" applyNumberFormat="1" applyFont="1"/>
    <xf numFmtId="164" fontId="20" fillId="0" borderId="0" xfId="3" applyNumberFormat="1" applyFont="1"/>
    <xf numFmtId="49" fontId="20" fillId="0" borderId="0" xfId="3" applyNumberFormat="1" applyFont="1" applyAlignment="1">
      <alignment horizontal="center" wrapText="1"/>
    </xf>
    <xf numFmtId="0" fontId="20" fillId="0" borderId="0" xfId="3" applyFont="1" applyAlignment="1">
      <alignment horizontal="center" wrapText="1"/>
    </xf>
    <xf numFmtId="170" fontId="20" fillId="0" borderId="0" xfId="3" applyNumberFormat="1" applyFont="1"/>
    <xf numFmtId="170" fontId="22" fillId="0" borderId="0" xfId="3" applyNumberFormat="1" applyFont="1"/>
    <xf numFmtId="170" fontId="31" fillId="0" borderId="0" xfId="3" applyNumberFormat="1" applyFont="1"/>
    <xf numFmtId="0" fontId="32" fillId="0" borderId="0" xfId="3" applyFont="1" applyAlignment="1">
      <alignment horizontal="center"/>
    </xf>
    <xf numFmtId="171" fontId="27" fillId="0" borderId="0" xfId="3" applyNumberFormat="1" applyFont="1" applyAlignment="1">
      <alignment horizontal="center"/>
    </xf>
    <xf numFmtId="170" fontId="22" fillId="0" borderId="1" xfId="3" applyNumberFormat="1" applyFont="1" applyBorder="1"/>
    <xf numFmtId="39" fontId="32" fillId="0" borderId="0" xfId="3" applyNumberFormat="1" applyFont="1" applyAlignment="1">
      <alignment horizontal="center"/>
    </xf>
    <xf numFmtId="171" fontId="20" fillId="0" borderId="0" xfId="3" applyNumberFormat="1" applyFont="1" applyAlignment="1">
      <alignment horizontal="center"/>
    </xf>
    <xf numFmtId="39" fontId="20" fillId="0" borderId="0" xfId="3" applyNumberFormat="1" applyFont="1" applyAlignment="1">
      <alignment horizontal="center"/>
    </xf>
    <xf numFmtId="0" fontId="31" fillId="0" borderId="0" xfId="3" applyFont="1"/>
    <xf numFmtId="172" fontId="20" fillId="0" borderId="0" xfId="3" applyNumberFormat="1" applyFont="1"/>
    <xf numFmtId="49" fontId="33" fillId="0" borderId="0" xfId="5" applyNumberFormat="1" applyFont="1"/>
    <xf numFmtId="49" fontId="6" fillId="0" borderId="0" xfId="5" applyNumberFormat="1" applyFont="1" applyAlignment="1">
      <alignment horizontal="center"/>
    </xf>
    <xf numFmtId="4" fontId="7" fillId="0" borderId="20" xfId="5" applyNumberFormat="1" applyFont="1" applyBorder="1" applyAlignment="1">
      <alignment horizontal="centerContinuous"/>
    </xf>
    <xf numFmtId="4" fontId="7" fillId="0" borderId="20" xfId="5" applyNumberFormat="1" applyFont="1" applyBorder="1"/>
    <xf numFmtId="0" fontId="7" fillId="0" borderId="0" xfId="5" applyFont="1"/>
    <xf numFmtId="0" fontId="7" fillId="0" borderId="0" xfId="5" applyFont="1" applyAlignment="1">
      <alignment horizontal="center"/>
    </xf>
    <xf numFmtId="4" fontId="20" fillId="9" borderId="21" xfId="5" applyNumberFormat="1" applyFont="1" applyFill="1" applyBorder="1" applyAlignment="1">
      <alignment horizontal="centerContinuous"/>
    </xf>
    <xf numFmtId="166" fontId="2" fillId="9" borderId="22" xfId="5" applyNumberFormat="1" applyFont="1" applyFill="1" applyBorder="1" applyAlignment="1">
      <alignment horizontal="center"/>
    </xf>
    <xf numFmtId="4" fontId="20" fillId="9" borderId="23" xfId="5" applyNumberFormat="1" applyFont="1" applyFill="1" applyBorder="1" applyAlignment="1">
      <alignment horizontal="centerContinuous"/>
    </xf>
    <xf numFmtId="49" fontId="33" fillId="0" borderId="0" xfId="5" applyNumberFormat="1" applyFont="1" applyAlignment="1">
      <alignment horizontal="center"/>
    </xf>
    <xf numFmtId="168" fontId="26" fillId="10" borderId="15" xfId="5" applyNumberFormat="1" applyFont="1" applyFill="1" applyBorder="1" applyAlignment="1">
      <alignment horizontal="center"/>
    </xf>
    <xf numFmtId="4" fontId="26" fillId="10" borderId="15" xfId="5" applyNumberFormat="1" applyFont="1" applyFill="1" applyBorder="1" applyAlignment="1">
      <alignment horizontal="center"/>
    </xf>
    <xf numFmtId="4" fontId="33" fillId="0" borderId="0" xfId="5" applyNumberFormat="1" applyFont="1"/>
    <xf numFmtId="0" fontId="5" fillId="0" borderId="0" xfId="5" applyFont="1"/>
    <xf numFmtId="49" fontId="5" fillId="0" borderId="0" xfId="5" applyNumberFormat="1" applyFont="1"/>
    <xf numFmtId="49" fontId="36" fillId="0" borderId="0" xfId="5" applyNumberFormat="1" applyFont="1"/>
    <xf numFmtId="0" fontId="37" fillId="0" borderId="0" xfId="5" applyFont="1" applyAlignment="1">
      <alignment horizontal="right"/>
    </xf>
    <xf numFmtId="4" fontId="36" fillId="0" borderId="1" xfId="5" applyNumberFormat="1" applyFont="1" applyBorder="1"/>
    <xf numFmtId="4" fontId="33" fillId="14" borderId="1" xfId="5" applyNumberFormat="1" applyFont="1" applyFill="1" applyBorder="1"/>
    <xf numFmtId="4" fontId="33" fillId="0" borderId="1" xfId="5" applyNumberFormat="1" applyFont="1" applyBorder="1"/>
    <xf numFmtId="4" fontId="7" fillId="0" borderId="0" xfId="5" applyNumberFormat="1" applyFont="1"/>
    <xf numFmtId="0" fontId="33" fillId="0" borderId="0" xfId="5" applyFont="1"/>
    <xf numFmtId="0" fontId="6" fillId="0" borderId="0" xfId="5" applyFont="1" applyAlignment="1">
      <alignment horizontal="center"/>
    </xf>
    <xf numFmtId="0" fontId="37" fillId="0" borderId="0" xfId="5" applyFont="1" applyAlignment="1">
      <alignment horizontal="center"/>
    </xf>
    <xf numFmtId="4" fontId="33" fillId="7" borderId="1" xfId="5" applyNumberFormat="1" applyFont="1" applyFill="1" applyBorder="1"/>
    <xf numFmtId="0" fontId="36" fillId="0" borderId="0" xfId="5" applyFont="1"/>
    <xf numFmtId="4" fontId="33" fillId="5" borderId="1" xfId="5" applyNumberFormat="1" applyFont="1" applyFill="1" applyBorder="1"/>
    <xf numFmtId="4" fontId="36" fillId="0" borderId="0" xfId="5" applyNumberFormat="1" applyFont="1"/>
    <xf numFmtId="0" fontId="5" fillId="18" borderId="1" xfId="5" applyFont="1" applyFill="1" applyBorder="1" applyAlignment="1">
      <alignment horizontal="center"/>
    </xf>
    <xf numFmtId="0" fontId="5" fillId="18" borderId="1" xfId="5" applyFont="1" applyFill="1" applyBorder="1"/>
    <xf numFmtId="0" fontId="7" fillId="19" borderId="1" xfId="5" applyFont="1" applyFill="1" applyBorder="1"/>
    <xf numFmtId="168" fontId="7" fillId="0" borderId="9" xfId="5" applyNumberFormat="1" applyFont="1" applyBorder="1" applyAlignment="1">
      <alignment horizontal="left"/>
    </xf>
    <xf numFmtId="0" fontId="5" fillId="0" borderId="10" xfId="5" applyFont="1" applyBorder="1" applyAlignment="1">
      <alignment horizontal="center" wrapText="1"/>
    </xf>
    <xf numFmtId="43" fontId="5" fillId="0" borderId="10" xfId="5" applyNumberFormat="1" applyFont="1" applyBorder="1"/>
    <xf numFmtId="0" fontId="5" fillId="0" borderId="26" xfId="5" applyFont="1" applyBorder="1"/>
    <xf numFmtId="173" fontId="5" fillId="0" borderId="26" xfId="5" applyNumberFormat="1" applyFont="1" applyBorder="1"/>
    <xf numFmtId="1" fontId="5" fillId="0" borderId="26" xfId="5" applyNumberFormat="1" applyFont="1" applyBorder="1"/>
    <xf numFmtId="0" fontId="5" fillId="0" borderId="27" xfId="5" applyFont="1" applyBorder="1" applyAlignment="1">
      <alignment horizontal="center"/>
    </xf>
    <xf numFmtId="0" fontId="5" fillId="0" borderId="0" xfId="5" applyFont="1" applyAlignment="1">
      <alignment horizontal="center"/>
    </xf>
    <xf numFmtId="1" fontId="5" fillId="0" borderId="0" xfId="5" applyNumberFormat="1" applyFont="1" applyAlignment="1">
      <alignment horizontal="center"/>
    </xf>
    <xf numFmtId="173" fontId="5" fillId="0" borderId="0" xfId="5" applyNumberFormat="1" applyFont="1" applyAlignment="1">
      <alignment horizontal="center"/>
    </xf>
    <xf numFmtId="0" fontId="15" fillId="0" borderId="0" xfId="5" applyFont="1" applyAlignment="1">
      <alignment horizontal="center"/>
    </xf>
    <xf numFmtId="168" fontId="2" fillId="7" borderId="17" xfId="5" applyNumberFormat="1" applyFont="1" applyFill="1" applyBorder="1" applyAlignment="1">
      <alignment horizontal="left"/>
    </xf>
    <xf numFmtId="166" fontId="2" fillId="7" borderId="18" xfId="5" applyNumberFormat="1" applyFont="1" applyFill="1" applyBorder="1" applyAlignment="1">
      <alignment horizontal="center" wrapText="1"/>
    </xf>
    <xf numFmtId="166" fontId="2" fillId="7" borderId="19" xfId="5" applyNumberFormat="1" applyFont="1" applyFill="1" applyBorder="1" applyAlignment="1">
      <alignment horizontal="center" wrapText="1"/>
    </xf>
    <xf numFmtId="0" fontId="2" fillId="0" borderId="0" xfId="5" applyFont="1" applyAlignment="1">
      <alignment horizontal="center"/>
    </xf>
    <xf numFmtId="0" fontId="2" fillId="0" borderId="0" xfId="5" applyFont="1"/>
    <xf numFmtId="168" fontId="7" fillId="0" borderId="0" xfId="5" applyNumberFormat="1" applyFont="1" applyAlignment="1">
      <alignment horizontal="left"/>
    </xf>
    <xf numFmtId="14" fontId="5" fillId="0" borderId="0" xfId="5" applyNumberFormat="1" applyFont="1" applyAlignment="1">
      <alignment horizontal="left" wrapText="1"/>
    </xf>
    <xf numFmtId="43" fontId="5" fillId="0" borderId="0" xfId="5" applyNumberFormat="1" applyFont="1"/>
    <xf numFmtId="168" fontId="5" fillId="0" borderId="0" xfId="5" applyNumberFormat="1" applyFont="1" applyAlignment="1">
      <alignment horizontal="center"/>
    </xf>
    <xf numFmtId="173" fontId="7" fillId="0" borderId="0" xfId="5" applyNumberFormat="1" applyFont="1" applyAlignment="1">
      <alignment horizontal="center"/>
    </xf>
    <xf numFmtId="168" fontId="7" fillId="6" borderId="9" xfId="5" applyNumberFormat="1" applyFont="1" applyFill="1" applyBorder="1"/>
    <xf numFmtId="0" fontId="7" fillId="6" borderId="10" xfId="5" applyFont="1" applyFill="1" applyBorder="1" applyAlignment="1">
      <alignment horizontal="center" wrapText="1"/>
    </xf>
    <xf numFmtId="43" fontId="22" fillId="6" borderId="10" xfId="5" applyNumberFormat="1" applyFont="1" applyFill="1" applyBorder="1" applyAlignment="1">
      <alignment horizontal="right"/>
    </xf>
    <xf numFmtId="0" fontId="5" fillId="6" borderId="10" xfId="5" applyFont="1" applyFill="1" applyBorder="1" applyAlignment="1">
      <alignment horizontal="right"/>
    </xf>
    <xf numFmtId="0" fontId="5" fillId="6" borderId="10" xfId="5" applyFont="1" applyFill="1" applyBorder="1" applyAlignment="1">
      <alignment horizontal="center"/>
    </xf>
    <xf numFmtId="173" fontId="7" fillId="6" borderId="10" xfId="5" applyNumberFormat="1" applyFont="1" applyFill="1" applyBorder="1" applyAlignment="1">
      <alignment horizontal="center"/>
    </xf>
    <xf numFmtId="1" fontId="7" fillId="6" borderId="10" xfId="5" applyNumberFormat="1" applyFont="1" applyFill="1" applyBorder="1" applyAlignment="1">
      <alignment horizontal="center"/>
    </xf>
    <xf numFmtId="168" fontId="7" fillId="6" borderId="11" xfId="5" applyNumberFormat="1" applyFont="1" applyFill="1" applyBorder="1" applyAlignment="1">
      <alignment horizontal="center"/>
    </xf>
    <xf numFmtId="168" fontId="5" fillId="3" borderId="13" xfId="5" applyNumberFormat="1" applyFont="1" applyFill="1" applyBorder="1" applyAlignment="1">
      <alignment horizontal="center" wrapText="1"/>
    </xf>
    <xf numFmtId="168" fontId="5" fillId="3" borderId="1" xfId="5" applyNumberFormat="1" applyFont="1" applyFill="1" applyBorder="1" applyAlignment="1">
      <alignment horizontal="center" wrapText="1"/>
    </xf>
    <xf numFmtId="43" fontId="5" fillId="3" borderId="1" xfId="5" applyNumberFormat="1" applyFont="1" applyFill="1" applyBorder="1" applyAlignment="1">
      <alignment horizontal="center" wrapText="1"/>
    </xf>
    <xf numFmtId="0" fontId="5" fillId="3" borderId="1" xfId="5" applyFont="1" applyFill="1" applyBorder="1" applyAlignment="1">
      <alignment horizontal="center" wrapText="1"/>
    </xf>
    <xf numFmtId="44" fontId="5" fillId="3" borderId="1" xfId="6" applyFont="1" applyFill="1" applyBorder="1" applyAlignment="1">
      <alignment horizontal="center" wrapText="1"/>
    </xf>
    <xf numFmtId="173" fontId="5" fillId="3" borderId="1" xfId="6" applyNumberFormat="1" applyFont="1" applyFill="1" applyBorder="1" applyAlignment="1">
      <alignment horizontal="center" wrapText="1"/>
    </xf>
    <xf numFmtId="168" fontId="5" fillId="3" borderId="14" xfId="5" applyNumberFormat="1" applyFont="1" applyFill="1" applyBorder="1" applyAlignment="1">
      <alignment horizontal="center" wrapText="1"/>
    </xf>
    <xf numFmtId="168" fontId="7" fillId="0" borderId="13" xfId="5" applyNumberFormat="1" applyFont="1" applyBorder="1" applyAlignment="1">
      <alignment horizontal="center" wrapText="1"/>
    </xf>
    <xf numFmtId="0" fontId="7" fillId="0" borderId="1" xfId="5" applyFont="1" applyBorder="1" applyAlignment="1">
      <alignment horizontal="center" wrapText="1"/>
    </xf>
    <xf numFmtId="43" fontId="7" fillId="3" borderId="1" xfId="5" applyNumberFormat="1" applyFont="1" applyFill="1" applyBorder="1" applyAlignment="1">
      <alignment horizontal="center"/>
    </xf>
    <xf numFmtId="44" fontId="7" fillId="3" borderId="1" xfId="5" applyNumberFormat="1" applyFont="1" applyFill="1" applyBorder="1" applyAlignment="1">
      <alignment horizontal="center"/>
    </xf>
    <xf numFmtId="173" fontId="7" fillId="0" borderId="1" xfId="5" applyNumberFormat="1" applyFont="1" applyBorder="1" applyAlignment="1">
      <alignment horizontal="center" wrapText="1"/>
    </xf>
    <xf numFmtId="168" fontId="35" fillId="0" borderId="1" xfId="5" applyNumberFormat="1" applyFont="1" applyBorder="1" applyAlignment="1">
      <alignment horizontal="center" wrapText="1"/>
    </xf>
    <xf numFmtId="168" fontId="7" fillId="0" borderId="14" xfId="5" applyNumberFormat="1" applyFont="1" applyBorder="1" applyAlignment="1">
      <alignment horizontal="center"/>
    </xf>
    <xf numFmtId="0" fontId="5" fillId="7" borderId="1" xfId="5" applyFont="1" applyFill="1" applyBorder="1"/>
    <xf numFmtId="168" fontId="7" fillId="0" borderId="1" xfId="5" applyNumberFormat="1" applyFont="1" applyBorder="1" applyAlignment="1">
      <alignment horizontal="center" wrapText="1"/>
    </xf>
    <xf numFmtId="168" fontId="5" fillId="0" borderId="17" xfId="5" applyNumberFormat="1" applyFont="1" applyBorder="1" applyAlignment="1">
      <alignment horizontal="center" wrapText="1"/>
    </xf>
    <xf numFmtId="0" fontId="7" fillId="0" borderId="18" xfId="5" applyFont="1" applyBorder="1" applyAlignment="1">
      <alignment horizontal="center" wrapText="1"/>
    </xf>
    <xf numFmtId="43" fontId="5" fillId="3" borderId="18" xfId="5" applyNumberFormat="1" applyFont="1" applyFill="1" applyBorder="1" applyAlignment="1">
      <alignment horizontal="center"/>
    </xf>
    <xf numFmtId="44" fontId="5" fillId="3" borderId="18" xfId="5" applyNumberFormat="1" applyFont="1" applyFill="1" applyBorder="1" applyAlignment="1">
      <alignment horizontal="center"/>
    </xf>
    <xf numFmtId="168" fontId="5" fillId="0" borderId="18" xfId="5" applyNumberFormat="1" applyFont="1" applyBorder="1" applyAlignment="1">
      <alignment horizontal="center"/>
    </xf>
    <xf numFmtId="173" fontId="7" fillId="0" borderId="18" xfId="5" applyNumberFormat="1" applyFont="1" applyBorder="1" applyAlignment="1">
      <alignment horizontal="center" wrapText="1"/>
    </xf>
    <xf numFmtId="168" fontId="7" fillId="0" borderId="18" xfId="5" applyNumberFormat="1" applyFont="1" applyBorder="1" applyAlignment="1">
      <alignment horizontal="center" wrapText="1"/>
    </xf>
    <xf numFmtId="1" fontId="5" fillId="0" borderId="19" xfId="5" applyNumberFormat="1" applyFont="1" applyBorder="1" applyAlignment="1">
      <alignment horizontal="center" wrapText="1"/>
    </xf>
    <xf numFmtId="168" fontId="7" fillId="0" borderId="0" xfId="5" applyNumberFormat="1" applyFont="1" applyAlignment="1">
      <alignment horizontal="center" wrapText="1"/>
    </xf>
    <xf numFmtId="0" fontId="5" fillId="0" borderId="0" xfId="5" applyFont="1" applyAlignment="1">
      <alignment horizontal="center" wrapText="1"/>
    </xf>
    <xf numFmtId="43" fontId="5" fillId="0" borderId="0" xfId="5" applyNumberFormat="1" applyFont="1" applyAlignment="1">
      <alignment horizontal="center"/>
    </xf>
    <xf numFmtId="44" fontId="5" fillId="0" borderId="0" xfId="5" applyNumberFormat="1" applyFont="1" applyAlignment="1">
      <alignment horizontal="center"/>
    </xf>
    <xf numFmtId="44" fontId="7" fillId="0" borderId="0" xfId="6" applyFont="1" applyBorder="1" applyAlignment="1">
      <alignment horizontal="center"/>
    </xf>
    <xf numFmtId="1" fontId="7" fillId="0" borderId="0" xfId="7" applyNumberFormat="1" applyFont="1" applyBorder="1" applyAlignment="1">
      <alignment horizontal="center"/>
    </xf>
    <xf numFmtId="168" fontId="7" fillId="0" borderId="0" xfId="5" applyNumberFormat="1" applyFont="1" applyAlignment="1">
      <alignment horizontal="center"/>
    </xf>
    <xf numFmtId="0" fontId="5" fillId="9" borderId="1" xfId="5" applyFont="1" applyFill="1" applyBorder="1"/>
    <xf numFmtId="168" fontId="7" fillId="6" borderId="9" xfId="5" applyNumberFormat="1" applyFont="1" applyFill="1" applyBorder="1" applyAlignment="1">
      <alignment horizontal="center" wrapText="1"/>
    </xf>
    <xf numFmtId="173" fontId="5" fillId="3" borderId="1" xfId="5" applyNumberFormat="1" applyFont="1" applyFill="1" applyBorder="1" applyAlignment="1">
      <alignment horizontal="center" wrapText="1"/>
    </xf>
    <xf numFmtId="1" fontId="5" fillId="3" borderId="14" xfId="5" applyNumberFormat="1" applyFont="1" applyFill="1" applyBorder="1" applyAlignment="1">
      <alignment horizontal="center" wrapText="1"/>
    </xf>
    <xf numFmtId="44" fontId="7" fillId="0" borderId="0" xfId="6" applyFont="1" applyAlignment="1">
      <alignment horizontal="center"/>
    </xf>
    <xf numFmtId="43" fontId="7" fillId="3" borderId="1" xfId="6" applyNumberFormat="1" applyFont="1" applyFill="1" applyBorder="1" applyAlignment="1">
      <alignment wrapText="1"/>
    </xf>
    <xf numFmtId="44" fontId="7" fillId="3" borderId="1" xfId="6" applyFont="1" applyFill="1" applyBorder="1" applyAlignment="1">
      <alignment wrapText="1"/>
    </xf>
    <xf numFmtId="1" fontId="7" fillId="0" borderId="1" xfId="5" quotePrefix="1" applyNumberFormat="1" applyFont="1" applyBorder="1" applyAlignment="1">
      <alignment horizontal="center" wrapText="1"/>
    </xf>
    <xf numFmtId="1" fontId="7" fillId="0" borderId="14" xfId="5" applyNumberFormat="1" applyFont="1" applyBorder="1" applyAlignment="1">
      <alignment horizontal="center" wrapText="1"/>
    </xf>
    <xf numFmtId="168" fontId="5" fillId="0" borderId="18" xfId="5" applyNumberFormat="1" applyFont="1" applyBorder="1" applyAlignment="1">
      <alignment horizontal="center" wrapText="1"/>
    </xf>
    <xf numFmtId="43" fontId="5" fillId="3" borderId="18" xfId="6" applyNumberFormat="1" applyFont="1" applyFill="1" applyBorder="1"/>
    <xf numFmtId="44" fontId="5" fillId="3" borderId="18" xfId="6" applyFont="1" applyFill="1" applyBorder="1"/>
    <xf numFmtId="173" fontId="5" fillId="0" borderId="18" xfId="7" applyNumberFormat="1" applyFont="1" applyBorder="1" applyAlignment="1">
      <alignment horizontal="center"/>
    </xf>
    <xf numFmtId="5" fontId="5" fillId="0" borderId="18" xfId="5" applyNumberFormat="1" applyFont="1" applyBorder="1" applyAlignment="1">
      <alignment horizontal="center"/>
    </xf>
    <xf numFmtId="1" fontId="5" fillId="0" borderId="19" xfId="5" applyNumberFormat="1" applyFont="1" applyBorder="1" applyAlignment="1">
      <alignment horizontal="center"/>
    </xf>
    <xf numFmtId="168" fontId="7" fillId="0" borderId="0" xfId="5" applyNumberFormat="1" applyFont="1" applyAlignment="1">
      <alignment horizontal="left" wrapText="1"/>
    </xf>
    <xf numFmtId="0" fontId="5" fillId="0" borderId="0" xfId="5" applyFont="1" applyAlignment="1">
      <alignment horizontal="left" wrapText="1"/>
    </xf>
    <xf numFmtId="43" fontId="5" fillId="0" borderId="0" xfId="5" applyNumberFormat="1" applyFont="1" applyAlignment="1">
      <alignment horizontal="left" wrapText="1"/>
    </xf>
    <xf numFmtId="173" fontId="5" fillId="0" borderId="0" xfId="5" applyNumberFormat="1" applyFont="1" applyAlignment="1">
      <alignment horizontal="left" wrapText="1"/>
    </xf>
    <xf numFmtId="0" fontId="5" fillId="6" borderId="10" xfId="5" applyFont="1" applyFill="1" applyBorder="1" applyAlignment="1">
      <alignment horizontal="center" wrapText="1"/>
    </xf>
    <xf numFmtId="173" fontId="5" fillId="6" borderId="10" xfId="5" applyNumberFormat="1" applyFont="1" applyFill="1" applyBorder="1" applyAlignment="1">
      <alignment horizontal="center" wrapText="1"/>
    </xf>
    <xf numFmtId="1" fontId="5" fillId="6" borderId="10" xfId="5" applyNumberFormat="1" applyFont="1" applyFill="1" applyBorder="1" applyAlignment="1">
      <alignment horizontal="center"/>
    </xf>
    <xf numFmtId="168" fontId="5" fillId="6" borderId="11" xfId="5" applyNumberFormat="1" applyFont="1" applyFill="1" applyBorder="1" applyAlignment="1">
      <alignment horizontal="center"/>
    </xf>
    <xf numFmtId="44" fontId="7" fillId="0" borderId="1" xfId="6" applyFont="1" applyBorder="1" applyAlignment="1">
      <alignment horizontal="center" wrapText="1"/>
    </xf>
    <xf numFmtId="43" fontId="7" fillId="3" borderId="1" xfId="6" applyNumberFormat="1" applyFont="1" applyFill="1" applyBorder="1" applyAlignment="1">
      <alignment horizontal="center"/>
    </xf>
    <xf numFmtId="44" fontId="7" fillId="3" borderId="1" xfId="6" applyFont="1" applyFill="1" applyBorder="1" applyAlignment="1">
      <alignment horizontal="center"/>
    </xf>
    <xf numFmtId="10" fontId="7" fillId="0" borderId="1" xfId="5" quotePrefix="1" applyNumberFormat="1" applyFont="1" applyBorder="1" applyAlignment="1">
      <alignment horizontal="center"/>
    </xf>
    <xf numFmtId="173" fontId="7" fillId="0" borderId="1" xfId="7" applyNumberFormat="1" applyFont="1" applyFill="1" applyBorder="1" applyAlignment="1">
      <alignment horizontal="center" wrapText="1"/>
    </xf>
    <xf numFmtId="0" fontId="7" fillId="0" borderId="14" xfId="5" applyFont="1" applyBorder="1" applyAlignment="1">
      <alignment horizontal="center" wrapText="1"/>
    </xf>
    <xf numFmtId="168" fontId="5" fillId="0" borderId="0" xfId="5" applyNumberFormat="1" applyFont="1" applyAlignment="1">
      <alignment horizontal="center" wrapText="1"/>
    </xf>
    <xf numFmtId="43" fontId="5" fillId="0" borderId="0" xfId="6" applyNumberFormat="1" applyFont="1"/>
    <xf numFmtId="44" fontId="5" fillId="0" borderId="0" xfId="6" applyFont="1"/>
    <xf numFmtId="173" fontId="5" fillId="0" borderId="0" xfId="7" applyNumberFormat="1" applyFont="1" applyAlignment="1">
      <alignment horizontal="center"/>
    </xf>
    <xf numFmtId="5" fontId="5" fillId="0" borderId="0" xfId="5" applyNumberFormat="1" applyFont="1" applyAlignment="1">
      <alignment horizontal="center"/>
    </xf>
    <xf numFmtId="168" fontId="7" fillId="6" borderId="9" xfId="5" applyNumberFormat="1" applyFont="1" applyFill="1" applyBorder="1" applyAlignment="1">
      <alignment horizontal="center"/>
    </xf>
    <xf numFmtId="0" fontId="7" fillId="6" borderId="10" xfId="5" applyFont="1" applyFill="1" applyBorder="1"/>
    <xf numFmtId="173" fontId="7" fillId="6" borderId="10" xfId="5" applyNumberFormat="1" applyFont="1" applyFill="1" applyBorder="1"/>
    <xf numFmtId="1" fontId="7" fillId="6" borderId="10" xfId="5" applyNumberFormat="1" applyFont="1" applyFill="1" applyBorder="1"/>
    <xf numFmtId="0" fontId="7" fillId="6" borderId="11" xfId="5" applyFont="1" applyFill="1" applyBorder="1" applyAlignment="1">
      <alignment horizontal="right"/>
    </xf>
    <xf numFmtId="0" fontId="7" fillId="0" borderId="0" xfId="5" applyFont="1" applyAlignment="1">
      <alignment horizontal="center" wrapText="1"/>
    </xf>
    <xf numFmtId="43" fontId="7" fillId="0" borderId="0" xfId="5" applyNumberFormat="1" applyFont="1"/>
    <xf numFmtId="173" fontId="7" fillId="0" borderId="0" xfId="5" applyNumberFormat="1" applyFont="1"/>
    <xf numFmtId="1" fontId="7" fillId="0" borderId="0" xfId="5" applyNumberFormat="1" applyFont="1"/>
    <xf numFmtId="44" fontId="5" fillId="0" borderId="0" xfId="6" applyFont="1" applyBorder="1" applyAlignment="1">
      <alignment horizontal="center"/>
    </xf>
    <xf numFmtId="0" fontId="5" fillId="0" borderId="0" xfId="5" applyFont="1" applyAlignment="1">
      <alignment horizontal="left"/>
    </xf>
    <xf numFmtId="173" fontId="5" fillId="0" borderId="18" xfId="7" applyNumberFormat="1" applyFont="1" applyFill="1" applyBorder="1" applyAlignment="1">
      <alignment horizontal="center"/>
    </xf>
    <xf numFmtId="43" fontId="7" fillId="0" borderId="0" xfId="6" applyNumberFormat="1" applyFont="1"/>
    <xf numFmtId="44" fontId="7" fillId="0" borderId="0" xfId="6" applyFont="1"/>
    <xf numFmtId="173" fontId="5" fillId="0" borderId="0" xfId="5" applyNumberFormat="1" applyFont="1"/>
    <xf numFmtId="170" fontId="7" fillId="0" borderId="0" xfId="5" applyNumberFormat="1" applyFont="1"/>
    <xf numFmtId="43" fontId="7" fillId="0" borderId="0" xfId="6" applyNumberFormat="1" applyFont="1" applyBorder="1"/>
    <xf numFmtId="44" fontId="7" fillId="0" borderId="0" xfId="6" applyFont="1" applyBorder="1"/>
    <xf numFmtId="168" fontId="5" fillId="10" borderId="28" xfId="5" applyNumberFormat="1" applyFont="1" applyFill="1" applyBorder="1" applyAlignment="1">
      <alignment horizontal="left"/>
    </xf>
    <xf numFmtId="44" fontId="5" fillId="10" borderId="29" xfId="6" applyFont="1" applyFill="1" applyBorder="1" applyAlignment="1">
      <alignment horizontal="center" wrapText="1"/>
    </xf>
    <xf numFmtId="43" fontId="5" fillId="10" borderId="29" xfId="5" applyNumberFormat="1" applyFont="1" applyFill="1" applyBorder="1" applyAlignment="1">
      <alignment horizontal="center"/>
    </xf>
    <xf numFmtId="0" fontId="5" fillId="10" borderId="30" xfId="5" applyFont="1" applyFill="1" applyBorder="1" applyAlignment="1">
      <alignment horizontal="center"/>
    </xf>
    <xf numFmtId="168" fontId="7" fillId="10" borderId="34" xfId="5" applyNumberFormat="1" applyFont="1" applyFill="1" applyBorder="1" applyAlignment="1">
      <alignment horizontal="left"/>
    </xf>
    <xf numFmtId="44" fontId="7" fillId="10" borderId="1" xfId="6" applyFont="1" applyFill="1" applyBorder="1" applyAlignment="1">
      <alignment horizontal="center" wrapText="1"/>
    </xf>
    <xf numFmtId="43" fontId="7" fillId="10" borderId="1" xfId="5" applyNumberFormat="1" applyFont="1" applyFill="1" applyBorder="1" applyAlignment="1">
      <alignment horizontal="center"/>
    </xf>
    <xf numFmtId="0" fontId="7" fillId="10" borderId="35" xfId="5" applyFont="1" applyFill="1" applyBorder="1" applyAlignment="1">
      <alignment horizontal="center"/>
    </xf>
    <xf numFmtId="168" fontId="5" fillId="9" borderId="34" xfId="5" applyNumberFormat="1" applyFont="1" applyFill="1" applyBorder="1" applyAlignment="1">
      <alignment horizontal="left"/>
    </xf>
    <xf numFmtId="44" fontId="5" fillId="9" borderId="1" xfId="6" applyFont="1" applyFill="1" applyBorder="1" applyAlignment="1">
      <alignment horizontal="center" wrapText="1"/>
    </xf>
    <xf numFmtId="43" fontId="5" fillId="9" borderId="1" xfId="5" applyNumberFormat="1" applyFont="1" applyFill="1" applyBorder="1" applyAlignment="1">
      <alignment horizontal="center"/>
    </xf>
    <xf numFmtId="0" fontId="5" fillId="9" borderId="35" xfId="5" applyFont="1" applyFill="1" applyBorder="1" applyAlignment="1">
      <alignment horizontal="center"/>
    </xf>
    <xf numFmtId="43" fontId="5" fillId="10" borderId="1" xfId="5" applyNumberFormat="1" applyFont="1" applyFill="1" applyBorder="1" applyAlignment="1">
      <alignment horizontal="center"/>
    </xf>
    <xf numFmtId="168" fontId="5" fillId="9" borderId="36" xfId="5" applyNumberFormat="1" applyFont="1" applyFill="1" applyBorder="1" applyAlignment="1">
      <alignment horizontal="left"/>
    </xf>
    <xf numFmtId="0" fontId="5" fillId="9" borderId="37" xfId="5" applyFont="1" applyFill="1" applyBorder="1" applyAlignment="1">
      <alignment horizontal="center" wrapText="1"/>
    </xf>
    <xf numFmtId="43" fontId="5" fillId="9" borderId="37" xfId="5" applyNumberFormat="1" applyFont="1" applyFill="1" applyBorder="1" applyAlignment="1">
      <alignment horizontal="center"/>
    </xf>
    <xf numFmtId="44" fontId="5" fillId="9" borderId="38" xfId="5" applyNumberFormat="1" applyFont="1" applyFill="1" applyBorder="1"/>
    <xf numFmtId="168" fontId="5" fillId="13" borderId="30" xfId="5" applyNumberFormat="1" applyFont="1" applyFill="1" applyBorder="1" applyAlignment="1">
      <alignment horizontal="center"/>
    </xf>
    <xf numFmtId="168" fontId="5" fillId="13" borderId="35" xfId="5" applyNumberFormat="1" applyFont="1" applyFill="1" applyBorder="1" applyAlignment="1">
      <alignment horizontal="center"/>
    </xf>
    <xf numFmtId="0" fontId="7" fillId="19" borderId="34" xfId="5" applyFont="1" applyFill="1" applyBorder="1" applyAlignment="1">
      <alignment horizontal="center"/>
    </xf>
    <xf numFmtId="49" fontId="7" fillId="19" borderId="1" xfId="5" applyNumberFormat="1" applyFont="1" applyFill="1" applyBorder="1" applyAlignment="1">
      <alignment horizontal="left"/>
    </xf>
    <xf numFmtId="43" fontId="7" fillId="19" borderId="1" xfId="5" applyNumberFormat="1" applyFont="1" applyFill="1" applyBorder="1"/>
    <xf numFmtId="170" fontId="7" fillId="19" borderId="35" xfId="5" applyNumberFormat="1" applyFont="1" applyFill="1" applyBorder="1"/>
    <xf numFmtId="168" fontId="7" fillId="6" borderId="34" xfId="5" applyNumberFormat="1" applyFont="1" applyFill="1" applyBorder="1" applyAlignment="1">
      <alignment horizontal="center"/>
    </xf>
    <xf numFmtId="0" fontId="5" fillId="6" borderId="1" xfId="5" applyFont="1" applyFill="1" applyBorder="1" applyAlignment="1">
      <alignment horizontal="left" wrapText="1"/>
    </xf>
    <xf numFmtId="43" fontId="5" fillId="6" borderId="1" xfId="5" applyNumberFormat="1" applyFont="1" applyFill="1" applyBorder="1"/>
    <xf numFmtId="170" fontId="5" fillId="6" borderId="35" xfId="5" applyNumberFormat="1" applyFont="1" applyFill="1" applyBorder="1"/>
    <xf numFmtId="168" fontId="7" fillId="19" borderId="34" xfId="5" applyNumberFormat="1" applyFont="1" applyFill="1" applyBorder="1" applyAlignment="1">
      <alignment horizontal="center"/>
    </xf>
    <xf numFmtId="0" fontId="5" fillId="19" borderId="1" xfId="5" applyFont="1" applyFill="1" applyBorder="1" applyAlignment="1">
      <alignment horizontal="left" wrapText="1"/>
    </xf>
    <xf numFmtId="43" fontId="5" fillId="19" borderId="1" xfId="5" applyNumberFormat="1" applyFont="1" applyFill="1" applyBorder="1"/>
    <xf numFmtId="170" fontId="5" fillId="19" borderId="35" xfId="5" applyNumberFormat="1" applyFont="1" applyFill="1" applyBorder="1"/>
    <xf numFmtId="168" fontId="5" fillId="13" borderId="34" xfId="5" applyNumberFormat="1" applyFont="1" applyFill="1" applyBorder="1" applyAlignment="1">
      <alignment horizontal="center"/>
    </xf>
    <xf numFmtId="0" fontId="5" fillId="13" borderId="1" xfId="5" applyFont="1" applyFill="1" applyBorder="1" applyAlignment="1">
      <alignment horizontal="left" wrapText="1"/>
    </xf>
    <xf numFmtId="43" fontId="5" fillId="13" borderId="1" xfId="5" applyNumberFormat="1" applyFont="1" applyFill="1" applyBorder="1"/>
    <xf numFmtId="170" fontId="5" fillId="13" borderId="35" xfId="5" applyNumberFormat="1" applyFont="1" applyFill="1" applyBorder="1"/>
    <xf numFmtId="0" fontId="5" fillId="6" borderId="34" xfId="5" applyFont="1" applyFill="1" applyBorder="1" applyAlignment="1">
      <alignment horizontal="left"/>
    </xf>
    <xf numFmtId="0" fontId="5" fillId="6" borderId="1" xfId="5" applyFont="1" applyFill="1" applyBorder="1" applyAlignment="1">
      <alignment horizontal="left"/>
    </xf>
    <xf numFmtId="43" fontId="5" fillId="6" borderId="1" xfId="6" applyNumberFormat="1" applyFont="1" applyFill="1" applyBorder="1"/>
    <xf numFmtId="44" fontId="5" fillId="6" borderId="35" xfId="6" applyFont="1" applyFill="1" applyBorder="1"/>
    <xf numFmtId="0" fontId="5" fillId="6" borderId="36" xfId="5" applyFont="1" applyFill="1" applyBorder="1" applyAlignment="1">
      <alignment horizontal="left"/>
    </xf>
    <xf numFmtId="0" fontId="5" fillId="6" borderId="37" xfId="5" applyFont="1" applyFill="1" applyBorder="1" applyAlignment="1">
      <alignment horizontal="left"/>
    </xf>
    <xf numFmtId="43" fontId="5" fillId="6" borderId="37" xfId="5" applyNumberFormat="1" applyFont="1" applyFill="1" applyBorder="1" applyAlignment="1">
      <alignment horizontal="right"/>
    </xf>
    <xf numFmtId="0" fontId="5" fillId="6" borderId="38" xfId="5" applyFont="1" applyFill="1" applyBorder="1" applyAlignment="1">
      <alignment horizontal="right"/>
    </xf>
    <xf numFmtId="43" fontId="5" fillId="0" borderId="0" xfId="5" applyNumberFormat="1" applyFont="1" applyAlignment="1">
      <alignment horizontal="right"/>
    </xf>
    <xf numFmtId="0" fontId="5" fillId="0" borderId="0" xfId="5" applyFont="1" applyAlignment="1">
      <alignment horizontal="right"/>
    </xf>
    <xf numFmtId="0" fontId="7" fillId="19" borderId="34" xfId="5" applyFont="1" applyFill="1" applyBorder="1" applyAlignment="1">
      <alignment horizontal="left"/>
    </xf>
    <xf numFmtId="4" fontId="7" fillId="19" borderId="1" xfId="5" applyNumberFormat="1" applyFont="1" applyFill="1" applyBorder="1" applyAlignment="1">
      <alignment horizontal="right"/>
    </xf>
    <xf numFmtId="174" fontId="7" fillId="19" borderId="35" xfId="5" applyNumberFormat="1" applyFont="1" applyFill="1" applyBorder="1" applyAlignment="1">
      <alignment horizontal="center"/>
    </xf>
    <xf numFmtId="0" fontId="7" fillId="15" borderId="34" xfId="5" applyFont="1" applyFill="1" applyBorder="1" applyAlignment="1">
      <alignment horizontal="left"/>
    </xf>
    <xf numFmtId="0" fontId="5" fillId="15" borderId="1" xfId="5" applyFont="1" applyFill="1" applyBorder="1"/>
    <xf numFmtId="43" fontId="7" fillId="15" borderId="1" xfId="8" applyFont="1" applyFill="1" applyBorder="1"/>
    <xf numFmtId="43" fontId="7" fillId="15" borderId="35" xfId="8" applyFont="1" applyFill="1" applyBorder="1"/>
    <xf numFmtId="0" fontId="5" fillId="15" borderId="34" xfId="5" applyFont="1" applyFill="1" applyBorder="1" applyAlignment="1">
      <alignment horizontal="left"/>
    </xf>
    <xf numFmtId="43" fontId="5" fillId="15" borderId="1" xfId="8" applyFont="1" applyFill="1" applyBorder="1"/>
    <xf numFmtId="43" fontId="5" fillId="15" borderId="35" xfId="8" applyFont="1" applyFill="1" applyBorder="1"/>
    <xf numFmtId="0" fontId="5" fillId="19" borderId="34" xfId="5" applyFont="1" applyFill="1" applyBorder="1" applyAlignment="1">
      <alignment horizontal="left"/>
    </xf>
    <xf numFmtId="4" fontId="5" fillId="19" borderId="1" xfId="5" applyNumberFormat="1" applyFont="1" applyFill="1" applyBorder="1" applyAlignment="1">
      <alignment horizontal="right"/>
    </xf>
    <xf numFmtId="0" fontId="7" fillId="19" borderId="36" xfId="5" applyFont="1" applyFill="1" applyBorder="1" applyAlignment="1">
      <alignment horizontal="left"/>
    </xf>
    <xf numFmtId="4" fontId="7" fillId="19" borderId="37" xfId="5" applyNumberFormat="1" applyFont="1" applyFill="1" applyBorder="1" applyAlignment="1">
      <alignment horizontal="right"/>
    </xf>
    <xf numFmtId="170" fontId="7" fillId="19" borderId="38" xfId="5" applyNumberFormat="1" applyFont="1" applyFill="1" applyBorder="1"/>
    <xf numFmtId="0" fontId="5" fillId="15" borderId="34" xfId="5" applyFont="1" applyFill="1" applyBorder="1" applyAlignment="1">
      <alignment horizontal="left" wrapText="1"/>
    </xf>
    <xf numFmtId="0" fontId="7" fillId="15" borderId="1" xfId="5" applyFont="1" applyFill="1" applyBorder="1" applyAlignment="1">
      <alignment horizontal="center" wrapText="1"/>
    </xf>
    <xf numFmtId="0" fontId="7" fillId="15" borderId="36" xfId="5" applyFont="1" applyFill="1" applyBorder="1" applyAlignment="1">
      <alignment horizontal="left"/>
    </xf>
    <xf numFmtId="0" fontId="5" fillId="15" borderId="37" xfId="5" applyFont="1" applyFill="1" applyBorder="1"/>
    <xf numFmtId="43" fontId="7" fillId="15" borderId="37" xfId="8" applyFont="1" applyFill="1" applyBorder="1"/>
    <xf numFmtId="43" fontId="7" fillId="15" borderId="38" xfId="8" applyFont="1" applyFill="1" applyBorder="1"/>
    <xf numFmtId="43" fontId="5" fillId="0" borderId="0" xfId="8" applyFont="1" applyFill="1" applyBorder="1"/>
    <xf numFmtId="0" fontId="20" fillId="0" borderId="0" xfId="5" applyFont="1" applyAlignment="1">
      <alignment wrapText="1"/>
    </xf>
    <xf numFmtId="0" fontId="20" fillId="0" borderId="0" xfId="5" applyFont="1" applyAlignment="1">
      <alignment horizontal="center" wrapText="1"/>
    </xf>
    <xf numFmtId="164" fontId="20" fillId="0" borderId="0" xfId="5" applyNumberFormat="1" applyFont="1"/>
    <xf numFmtId="164" fontId="22" fillId="0" borderId="0" xfId="5" applyNumberFormat="1" applyFont="1"/>
    <xf numFmtId="5" fontId="20" fillId="0" borderId="0" xfId="5" applyNumberFormat="1" applyFont="1" applyAlignment="1">
      <alignment horizontal="center"/>
    </xf>
    <xf numFmtId="40" fontId="20" fillId="0" borderId="0" xfId="5" applyNumberFormat="1" applyFont="1"/>
    <xf numFmtId="0" fontId="20" fillId="0" borderId="0" xfId="5" applyFont="1"/>
    <xf numFmtId="38" fontId="20" fillId="0" borderId="0" xfId="5" applyNumberFormat="1" applyFont="1"/>
    <xf numFmtId="0" fontId="14" fillId="0" borderId="0" xfId="5" applyFont="1"/>
    <xf numFmtId="0" fontId="14" fillId="0" borderId="0" xfId="5" applyFont="1" applyAlignment="1">
      <alignment horizontal="center"/>
    </xf>
    <xf numFmtId="164" fontId="28" fillId="0" borderId="0" xfId="5" applyNumberFormat="1" applyFont="1"/>
    <xf numFmtId="164" fontId="14" fillId="0" borderId="0" xfId="5" applyNumberFormat="1" applyFont="1"/>
    <xf numFmtId="0" fontId="28" fillId="0" borderId="0" xfId="5" applyFont="1" applyAlignment="1">
      <alignment horizontal="center"/>
    </xf>
    <xf numFmtId="40" fontId="28" fillId="0" borderId="0" xfId="5" applyNumberFormat="1" applyFont="1"/>
    <xf numFmtId="0" fontId="28" fillId="0" borderId="0" xfId="5" applyFont="1"/>
    <xf numFmtId="38" fontId="28" fillId="0" borderId="0" xfId="5" applyNumberFormat="1" applyFont="1"/>
    <xf numFmtId="164" fontId="40" fillId="0" borderId="0" xfId="5" applyNumberFormat="1" applyFont="1"/>
    <xf numFmtId="14" fontId="22" fillId="0" borderId="0" xfId="5" applyNumberFormat="1" applyFont="1" applyAlignment="1">
      <alignment wrapText="1"/>
    </xf>
    <xf numFmtId="14" fontId="22" fillId="0" borderId="0" xfId="5" applyNumberFormat="1" applyFont="1" applyAlignment="1">
      <alignment horizontal="center" wrapText="1"/>
    </xf>
    <xf numFmtId="49" fontId="22" fillId="5" borderId="15" xfId="5" applyNumberFormat="1" applyFont="1" applyFill="1" applyBorder="1" applyAlignment="1">
      <alignment wrapText="1"/>
    </xf>
    <xf numFmtId="49" fontId="22" fillId="5" borderId="15" xfId="5" applyNumberFormat="1" applyFont="1" applyFill="1" applyBorder="1" applyAlignment="1">
      <alignment horizontal="center" wrapText="1"/>
    </xf>
    <xf numFmtId="164" fontId="22" fillId="5" borderId="15" xfId="5" applyNumberFormat="1" applyFont="1" applyFill="1" applyBorder="1" applyAlignment="1">
      <alignment horizontal="center" wrapText="1"/>
    </xf>
    <xf numFmtId="0" fontId="22" fillId="5" borderId="15" xfId="5" applyFont="1" applyFill="1" applyBorder="1" applyAlignment="1">
      <alignment horizontal="center" wrapText="1"/>
    </xf>
    <xf numFmtId="40" fontId="20" fillId="0" borderId="0" xfId="5" applyNumberFormat="1" applyFont="1" applyAlignment="1">
      <alignment wrapText="1"/>
    </xf>
    <xf numFmtId="38" fontId="20" fillId="0" borderId="0" xfId="5" applyNumberFormat="1" applyFont="1" applyAlignment="1">
      <alignment wrapText="1"/>
    </xf>
    <xf numFmtId="49" fontId="22" fillId="0" borderId="0" xfId="5" applyNumberFormat="1" applyFont="1" applyAlignment="1">
      <alignment wrapText="1"/>
    </xf>
    <xf numFmtId="49" fontId="22" fillId="0" borderId="0" xfId="5" applyNumberFormat="1" applyFont="1" applyAlignment="1">
      <alignment horizontal="center" wrapText="1"/>
    </xf>
    <xf numFmtId="164" fontId="22" fillId="0" borderId="0" xfId="5" applyNumberFormat="1" applyFont="1" applyAlignment="1">
      <alignment horizontal="center" wrapText="1"/>
    </xf>
    <xf numFmtId="164" fontId="22" fillId="0" borderId="0" xfId="5" applyNumberFormat="1" applyFont="1" applyAlignment="1">
      <alignment horizontal="center"/>
    </xf>
    <xf numFmtId="0" fontId="41" fillId="0" borderId="0" xfId="5" applyFont="1" applyAlignment="1">
      <alignment horizontal="center" wrapText="1"/>
    </xf>
    <xf numFmtId="0" fontId="4" fillId="12" borderId="9" xfId="5" applyFont="1" applyFill="1" applyBorder="1" applyAlignment="1">
      <alignment wrapText="1"/>
    </xf>
    <xf numFmtId="0" fontId="4" fillId="12" borderId="39" xfId="5" applyFont="1" applyFill="1" applyBorder="1" applyAlignment="1">
      <alignment horizontal="center" wrapText="1"/>
    </xf>
    <xf numFmtId="164" fontId="17" fillId="12" borderId="10" xfId="5" applyNumberFormat="1" applyFont="1" applyFill="1" applyBorder="1"/>
    <xf numFmtId="164" fontId="4" fillId="12" borderId="10" xfId="5" applyNumberFormat="1" applyFont="1" applyFill="1" applyBorder="1"/>
    <xf numFmtId="0" fontId="42" fillId="12" borderId="11" xfId="5" applyFont="1" applyFill="1" applyBorder="1" applyAlignment="1">
      <alignment horizontal="center" wrapText="1"/>
    </xf>
    <xf numFmtId="0" fontId="4" fillId="13" borderId="9" xfId="5" applyFont="1" applyFill="1" applyBorder="1"/>
    <xf numFmtId="0" fontId="4" fillId="13" borderId="39" xfId="5" applyFont="1" applyFill="1" applyBorder="1" applyAlignment="1">
      <alignment horizontal="center"/>
    </xf>
    <xf numFmtId="164" fontId="17" fillId="13" borderId="10" xfId="5" applyNumberFormat="1" applyFont="1" applyFill="1" applyBorder="1"/>
    <xf numFmtId="164" fontId="4" fillId="13" borderId="10" xfId="5" applyNumberFormat="1" applyFont="1" applyFill="1" applyBorder="1"/>
    <xf numFmtId="0" fontId="42" fillId="13" borderId="11" xfId="5" applyFont="1" applyFill="1" applyBorder="1" applyAlignment="1">
      <alignment horizontal="center" wrapText="1"/>
    </xf>
    <xf numFmtId="40" fontId="17" fillId="0" borderId="0" xfId="5" applyNumberFormat="1" applyFont="1"/>
    <xf numFmtId="0" fontId="17" fillId="0" borderId="0" xfId="5" applyFont="1"/>
    <xf numFmtId="0" fontId="20" fillId="0" borderId="13" xfId="5" applyFont="1" applyBorder="1" applyAlignment="1">
      <alignment wrapText="1"/>
    </xf>
    <xf numFmtId="0" fontId="20" fillId="0" borderId="2" xfId="5" applyFont="1" applyBorder="1" applyAlignment="1">
      <alignment horizontal="center" wrapText="1"/>
    </xf>
    <xf numFmtId="164" fontId="20" fillId="0" borderId="1" xfId="5" applyNumberFormat="1" applyFont="1" applyBorder="1"/>
    <xf numFmtId="164" fontId="22" fillId="19" borderId="1" xfId="5" applyNumberFormat="1" applyFont="1" applyFill="1" applyBorder="1"/>
    <xf numFmtId="164" fontId="22" fillId="0" borderId="1" xfId="5" applyNumberFormat="1" applyFont="1" applyBorder="1"/>
    <xf numFmtId="0" fontId="41" fillId="0" borderId="14" xfId="5" applyFont="1" applyBorder="1" applyAlignment="1">
      <alignment horizontal="center" wrapText="1"/>
    </xf>
    <xf numFmtId="0" fontId="20" fillId="0" borderId="24" xfId="5" applyFont="1" applyBorder="1" applyAlignment="1">
      <alignment wrapText="1"/>
    </xf>
    <xf numFmtId="0" fontId="22" fillId="0" borderId="17" xfId="5" applyFont="1" applyBorder="1" applyAlignment="1">
      <alignment wrapText="1"/>
    </xf>
    <xf numFmtId="0" fontId="22" fillId="0" borderId="40" xfId="5" applyFont="1" applyBorder="1" applyAlignment="1">
      <alignment horizontal="center" wrapText="1"/>
    </xf>
    <xf numFmtId="164" fontId="22" fillId="15" borderId="18" xfId="5" applyNumberFormat="1" applyFont="1" applyFill="1" applyBorder="1"/>
    <xf numFmtId="0" fontId="41" fillId="0" borderId="19" xfId="5" applyFont="1" applyBorder="1" applyAlignment="1">
      <alignment horizontal="center" wrapText="1"/>
    </xf>
    <xf numFmtId="40" fontId="22" fillId="0" borderId="0" xfId="5" applyNumberFormat="1" applyFont="1"/>
    <xf numFmtId="0" fontId="22" fillId="0" borderId="0" xfId="5" applyFont="1"/>
    <xf numFmtId="38" fontId="22" fillId="0" borderId="0" xfId="5" applyNumberFormat="1" applyFont="1"/>
    <xf numFmtId="0" fontId="4" fillId="13" borderId="9" xfId="5" applyFont="1" applyFill="1" applyBorder="1" applyAlignment="1">
      <alignment wrapText="1"/>
    </xf>
    <xf numFmtId="0" fontId="4" fillId="13" borderId="39" xfId="5" applyFont="1" applyFill="1" applyBorder="1" applyAlignment="1">
      <alignment horizontal="center" wrapText="1"/>
    </xf>
    <xf numFmtId="0" fontId="20" fillId="0" borderId="8" xfId="5" applyFont="1" applyBorder="1" applyAlignment="1">
      <alignment horizontal="center" wrapText="1"/>
    </xf>
    <xf numFmtId="164" fontId="20" fillId="0" borderId="3" xfId="5" applyNumberFormat="1" applyFont="1" applyBorder="1"/>
    <xf numFmtId="164" fontId="22" fillId="19" borderId="3" xfId="5" applyNumberFormat="1" applyFont="1" applyFill="1" applyBorder="1"/>
    <xf numFmtId="164" fontId="22" fillId="0" borderId="3" xfId="5" applyNumberFormat="1" applyFont="1" applyBorder="1"/>
    <xf numFmtId="0" fontId="41" fillId="0" borderId="25" xfId="5" applyFont="1" applyBorder="1" applyAlignment="1">
      <alignment horizontal="center" wrapText="1"/>
    </xf>
    <xf numFmtId="0" fontId="4" fillId="6" borderId="15" xfId="5" applyFont="1" applyFill="1" applyBorder="1" applyAlignment="1">
      <alignment wrapText="1"/>
    </xf>
    <xf numFmtId="0" fontId="4" fillId="6" borderId="15" xfId="5" applyFont="1" applyFill="1" applyBorder="1" applyAlignment="1">
      <alignment horizontal="center" wrapText="1"/>
    </xf>
    <xf numFmtId="164" fontId="4" fillId="6" borderId="15" xfId="5" applyNumberFormat="1" applyFont="1" applyFill="1" applyBorder="1"/>
    <xf numFmtId="0" fontId="42" fillId="6" borderId="15" xfId="5" applyFont="1" applyFill="1" applyBorder="1" applyAlignment="1">
      <alignment horizontal="center" wrapText="1"/>
    </xf>
    <xf numFmtId="0" fontId="22" fillId="0" borderId="0" xfId="5" applyFont="1" applyAlignment="1">
      <alignment wrapText="1"/>
    </xf>
    <xf numFmtId="0" fontId="22" fillId="0" borderId="0" xfId="5" applyFont="1" applyAlignment="1">
      <alignment horizontal="center" wrapText="1"/>
    </xf>
    <xf numFmtId="164" fontId="43" fillId="0" borderId="0" xfId="5" applyNumberFormat="1" applyFont="1"/>
    <xf numFmtId="14" fontId="22" fillId="13" borderId="13" xfId="5" applyNumberFormat="1" applyFont="1" applyFill="1" applyBorder="1" applyAlignment="1">
      <alignment wrapText="1"/>
    </xf>
    <xf numFmtId="14" fontId="22" fillId="13" borderId="2" xfId="5" applyNumberFormat="1" applyFont="1" applyFill="1" applyBorder="1" applyAlignment="1">
      <alignment horizontal="center" wrapText="1"/>
    </xf>
    <xf numFmtId="164" fontId="20" fillId="13" borderId="1" xfId="5" applyNumberFormat="1" applyFont="1" applyFill="1" applyBorder="1"/>
    <xf numFmtId="164" fontId="22" fillId="13" borderId="1" xfId="5" applyNumberFormat="1" applyFont="1" applyFill="1" applyBorder="1"/>
    <xf numFmtId="0" fontId="41" fillId="13" borderId="14" xfId="5" applyFont="1" applyFill="1" applyBorder="1" applyAlignment="1">
      <alignment horizontal="center" wrapText="1"/>
    </xf>
    <xf numFmtId="14" fontId="22" fillId="0" borderId="13" xfId="5" applyNumberFormat="1" applyFont="1" applyBorder="1" applyAlignment="1">
      <alignment wrapText="1"/>
    </xf>
    <xf numFmtId="14" fontId="22" fillId="0" borderId="2" xfId="5" applyNumberFormat="1" applyFont="1" applyBorder="1" applyAlignment="1">
      <alignment horizontal="center" wrapText="1"/>
    </xf>
    <xf numFmtId="0" fontId="22" fillId="0" borderId="41" xfId="5" applyFont="1" applyBorder="1" applyAlignment="1">
      <alignment wrapText="1"/>
    </xf>
    <xf numFmtId="0" fontId="22" fillId="0" borderId="41" xfId="5" applyFont="1" applyBorder="1" applyAlignment="1">
      <alignment horizontal="center" wrapText="1"/>
    </xf>
    <xf numFmtId="164" fontId="22" fillId="0" borderId="42" xfId="5" applyNumberFormat="1" applyFont="1" applyBorder="1"/>
    <xf numFmtId="38" fontId="17" fillId="0" borderId="0" xfId="5" applyNumberFormat="1" applyFont="1"/>
    <xf numFmtId="5" fontId="41" fillId="0" borderId="0" xfId="5" applyNumberFormat="1" applyFont="1" applyAlignment="1">
      <alignment horizontal="center"/>
    </xf>
    <xf numFmtId="0" fontId="4" fillId="0" borderId="0" xfId="5" applyFont="1"/>
    <xf numFmtId="175" fontId="41" fillId="0" borderId="0" xfId="5" applyNumberFormat="1" applyFont="1" applyAlignment="1">
      <alignment horizontal="center"/>
    </xf>
    <xf numFmtId="164" fontId="22" fillId="19" borderId="0" xfId="5" applyNumberFormat="1" applyFont="1" applyFill="1"/>
    <xf numFmtId="0" fontId="35" fillId="0" borderId="1" xfId="5" applyFont="1" applyBorder="1" applyAlignment="1">
      <alignment horizontal="center"/>
    </xf>
    <xf numFmtId="0" fontId="44" fillId="0" borderId="1" xfId="5" applyFont="1" applyBorder="1" applyAlignment="1">
      <alignment horizontal="center"/>
    </xf>
    <xf numFmtId="168" fontId="7" fillId="0" borderId="1" xfId="5" applyNumberFormat="1" applyFont="1" applyBorder="1" applyAlignment="1">
      <alignment horizontal="left"/>
    </xf>
    <xf numFmtId="164" fontId="5" fillId="0" borderId="1" xfId="5" applyNumberFormat="1" applyFont="1" applyBorder="1"/>
    <xf numFmtId="164" fontId="5" fillId="0" borderId="1" xfId="5" applyNumberFormat="1" applyFont="1" applyBorder="1" applyAlignment="1">
      <alignment horizontal="center"/>
    </xf>
    <xf numFmtId="164" fontId="5" fillId="0" borderId="1" xfId="5" applyNumberFormat="1" applyFont="1" applyBorder="1" applyAlignment="1">
      <alignment horizontal="right"/>
    </xf>
    <xf numFmtId="0" fontId="5" fillId="0" borderId="1" xfId="5" applyFont="1" applyBorder="1"/>
    <xf numFmtId="0" fontId="45" fillId="20" borderId="1" xfId="5" applyFont="1" applyFill="1" applyBorder="1" applyAlignment="1">
      <alignment horizontal="center"/>
    </xf>
    <xf numFmtId="0" fontId="46" fillId="20" borderId="1" xfId="5" applyFont="1" applyFill="1" applyBorder="1" applyAlignment="1">
      <alignment horizontal="center"/>
    </xf>
    <xf numFmtId="168" fontId="2" fillId="20" borderId="1" xfId="5" applyNumberFormat="1" applyFont="1" applyFill="1" applyBorder="1" applyAlignment="1">
      <alignment horizontal="left"/>
    </xf>
    <xf numFmtId="0" fontId="2" fillId="20" borderId="1" xfId="5" applyFont="1" applyFill="1" applyBorder="1"/>
    <xf numFmtId="164" fontId="2" fillId="20" borderId="1" xfId="5" applyNumberFormat="1" applyFont="1" applyFill="1" applyBorder="1"/>
    <xf numFmtId="0" fontId="2" fillId="20" borderId="1" xfId="5" applyFont="1" applyFill="1" applyBorder="1" applyAlignment="1">
      <alignment horizontal="center"/>
    </xf>
    <xf numFmtId="164" fontId="2" fillId="20" borderId="1" xfId="5" applyNumberFormat="1" applyFont="1" applyFill="1" applyBorder="1" applyAlignment="1">
      <alignment horizontal="center"/>
    </xf>
    <xf numFmtId="0" fontId="47" fillId="11" borderId="1" xfId="5" applyFont="1" applyFill="1" applyBorder="1" applyAlignment="1">
      <alignment horizontal="center"/>
    </xf>
    <xf numFmtId="0" fontId="48" fillId="11" borderId="1" xfId="5" applyFont="1" applyFill="1" applyBorder="1" applyAlignment="1">
      <alignment horizontal="center"/>
    </xf>
    <xf numFmtId="166" fontId="4" fillId="11" borderId="1" xfId="5" applyNumberFormat="1" applyFont="1" applyFill="1" applyBorder="1" applyAlignment="1">
      <alignment horizontal="left"/>
    </xf>
    <xf numFmtId="0" fontId="4" fillId="11" borderId="1" xfId="5" applyFont="1" applyFill="1" applyBorder="1"/>
    <xf numFmtId="164" fontId="4" fillId="11" borderId="1" xfId="5" applyNumberFormat="1" applyFont="1" applyFill="1" applyBorder="1"/>
    <xf numFmtId="166" fontId="4" fillId="11" borderId="1" xfId="5" applyNumberFormat="1" applyFont="1" applyFill="1" applyBorder="1" applyAlignment="1">
      <alignment horizontal="center"/>
    </xf>
    <xf numFmtId="164" fontId="4" fillId="11" borderId="1" xfId="5" applyNumberFormat="1" applyFont="1" applyFill="1" applyBorder="1" applyAlignment="1">
      <alignment horizontal="center"/>
    </xf>
    <xf numFmtId="49" fontId="49" fillId="0" borderId="1" xfId="3" applyNumberFormat="1" applyFont="1" applyBorder="1" applyAlignment="1">
      <alignment horizontal="center"/>
    </xf>
    <xf numFmtId="49" fontId="44" fillId="0" borderId="1" xfId="3" applyNumberFormat="1" applyFont="1" applyBorder="1" applyAlignment="1">
      <alignment horizontal="center"/>
    </xf>
    <xf numFmtId="49" fontId="7" fillId="0" borderId="1" xfId="3" applyNumberFormat="1" applyFont="1" applyBorder="1"/>
    <xf numFmtId="164" fontId="7" fillId="0" borderId="1" xfId="3" applyNumberFormat="1" applyFont="1" applyBorder="1"/>
    <xf numFmtId="0" fontId="7" fillId="0" borderId="1" xfId="3" applyFont="1" applyBorder="1"/>
    <xf numFmtId="49" fontId="49" fillId="9" borderId="1" xfId="3" applyNumberFormat="1" applyFont="1" applyFill="1" applyBorder="1" applyAlignment="1">
      <alignment horizontal="center"/>
    </xf>
    <xf numFmtId="49" fontId="44" fillId="9" borderId="1" xfId="3" applyNumberFormat="1" applyFont="1" applyFill="1" applyBorder="1" applyAlignment="1">
      <alignment horizontal="center"/>
    </xf>
    <xf numFmtId="49" fontId="5" fillId="9" borderId="1" xfId="3" applyNumberFormat="1" applyFont="1" applyFill="1" applyBorder="1"/>
    <xf numFmtId="167" fontId="5" fillId="9" borderId="1" xfId="3" applyNumberFormat="1" applyFont="1" applyFill="1" applyBorder="1" applyAlignment="1">
      <alignment horizontal="center"/>
    </xf>
    <xf numFmtId="164" fontId="5" fillId="9" borderId="1" xfId="3" applyNumberFormat="1" applyFont="1" applyFill="1" applyBorder="1" applyAlignment="1">
      <alignment horizontal="center"/>
    </xf>
    <xf numFmtId="164" fontId="5" fillId="9" borderId="1" xfId="3" applyNumberFormat="1" applyFont="1" applyFill="1" applyBorder="1" applyAlignment="1">
      <alignment horizontal="center" wrapText="1"/>
    </xf>
    <xf numFmtId="0" fontId="7" fillId="9" borderId="1" xfId="3" applyFont="1" applyFill="1" applyBorder="1"/>
    <xf numFmtId="49" fontId="5" fillId="0" borderId="1" xfId="3" applyNumberFormat="1" applyFont="1" applyBorder="1"/>
    <xf numFmtId="49" fontId="35" fillId="0" borderId="1" xfId="3" applyNumberFormat="1" applyFont="1" applyBorder="1" applyAlignment="1">
      <alignment horizontal="center"/>
    </xf>
    <xf numFmtId="164" fontId="5" fillId="6" borderId="1" xfId="3" applyNumberFormat="1" applyFont="1" applyFill="1" applyBorder="1"/>
    <xf numFmtId="164" fontId="50" fillId="15" borderId="1" xfId="3" applyNumberFormat="1" applyFont="1" applyFill="1" applyBorder="1"/>
    <xf numFmtId="0" fontId="5" fillId="0" borderId="1" xfId="3" applyFont="1" applyBorder="1"/>
    <xf numFmtId="49" fontId="47" fillId="21" borderId="1" xfId="3" applyNumberFormat="1" applyFont="1" applyFill="1" applyBorder="1" applyAlignment="1">
      <alignment horizontal="center"/>
    </xf>
    <xf numFmtId="49" fontId="48" fillId="21" borderId="1" xfId="3" applyNumberFormat="1" applyFont="1" applyFill="1" applyBorder="1" applyAlignment="1">
      <alignment horizontal="center"/>
    </xf>
    <xf numFmtId="49" fontId="4" fillId="21" borderId="1" xfId="3" applyNumberFormat="1" applyFont="1" applyFill="1" applyBorder="1"/>
    <xf numFmtId="164" fontId="17" fillId="21" borderId="1" xfId="3" applyNumberFormat="1" applyFont="1" applyFill="1" applyBorder="1"/>
    <xf numFmtId="0" fontId="4" fillId="21" borderId="1" xfId="3" applyFont="1" applyFill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49" fillId="0" borderId="1" xfId="3" applyFont="1" applyBorder="1" applyAlignment="1">
      <alignment horizontal="center"/>
    </xf>
    <xf numFmtId="0" fontId="36" fillId="0" borderId="1" xfId="3" applyFont="1" applyBorder="1"/>
    <xf numFmtId="0" fontId="35" fillId="0" borderId="1" xfId="3" applyFont="1" applyBorder="1" applyAlignment="1">
      <alignment horizontal="center"/>
    </xf>
    <xf numFmtId="0" fontId="33" fillId="0" borderId="1" xfId="3" applyFont="1" applyBorder="1"/>
    <xf numFmtId="164" fontId="5" fillId="0" borderId="1" xfId="3" applyNumberFormat="1" applyFont="1" applyBorder="1"/>
    <xf numFmtId="0" fontId="51" fillId="21" borderId="1" xfId="3" applyFont="1" applyFill="1" applyBorder="1" applyAlignment="1">
      <alignment horizontal="center"/>
    </xf>
    <xf numFmtId="0" fontId="48" fillId="21" borderId="1" xfId="3" applyFont="1" applyFill="1" applyBorder="1" applyAlignment="1">
      <alignment horizontal="center"/>
    </xf>
    <xf numFmtId="164" fontId="4" fillId="21" borderId="1" xfId="3" applyNumberFormat="1" applyFont="1" applyFill="1" applyBorder="1"/>
    <xf numFmtId="164" fontId="52" fillId="21" borderId="1" xfId="3" applyNumberFormat="1" applyFont="1" applyFill="1" applyBorder="1"/>
    <xf numFmtId="0" fontId="17" fillId="21" borderId="1" xfId="3" applyFont="1" applyFill="1" applyBorder="1"/>
    <xf numFmtId="0" fontId="44" fillId="0" borderId="1" xfId="3" applyFont="1" applyBorder="1" applyAlignment="1">
      <alignment horizontal="center"/>
    </xf>
    <xf numFmtId="164" fontId="7" fillId="0" borderId="1" xfId="3" applyNumberFormat="1" applyFont="1" applyBorder="1" applyAlignment="1">
      <alignment horizontal="right"/>
    </xf>
    <xf numFmtId="164" fontId="7" fillId="0" borderId="1" xfId="3" applyNumberFormat="1" applyFont="1" applyBorder="1" applyAlignment="1">
      <alignment horizontal="center"/>
    </xf>
    <xf numFmtId="0" fontId="7" fillId="0" borderId="1" xfId="5" applyFont="1" applyBorder="1" applyAlignment="1">
      <alignment horizontal="center"/>
    </xf>
    <xf numFmtId="0" fontId="7" fillId="0" borderId="1" xfId="5" applyFont="1" applyBorder="1"/>
    <xf numFmtId="176" fontId="5" fillId="0" borderId="1" xfId="5" applyNumberFormat="1" applyFont="1" applyBorder="1"/>
    <xf numFmtId="0" fontId="5" fillId="0" borderId="1" xfId="5" applyFont="1" applyBorder="1" applyAlignment="1">
      <alignment horizontal="right"/>
    </xf>
    <xf numFmtId="177" fontId="5" fillId="0" borderId="1" xfId="5" applyNumberFormat="1" applyFont="1" applyBorder="1" applyAlignment="1">
      <alignment horizontal="right"/>
    </xf>
    <xf numFmtId="0" fontId="40" fillId="9" borderId="1" xfId="5" applyFont="1" applyFill="1" applyBorder="1" applyAlignment="1">
      <alignment horizontal="center"/>
    </xf>
    <xf numFmtId="0" fontId="2" fillId="9" borderId="1" xfId="5" applyFont="1" applyFill="1" applyBorder="1"/>
    <xf numFmtId="176" fontId="2" fillId="9" borderId="1" xfId="5" applyNumberFormat="1" applyFont="1" applyFill="1" applyBorder="1"/>
    <xf numFmtId="0" fontId="2" fillId="9" borderId="1" xfId="5" applyFont="1" applyFill="1" applyBorder="1" applyAlignment="1">
      <alignment horizontal="right"/>
    </xf>
    <xf numFmtId="177" fontId="2" fillId="9" borderId="1" xfId="5" applyNumberFormat="1" applyFont="1" applyFill="1" applyBorder="1" applyAlignment="1">
      <alignment horizontal="right"/>
    </xf>
    <xf numFmtId="0" fontId="40" fillId="9" borderId="1" xfId="5" applyFont="1" applyFill="1" applyBorder="1"/>
    <xf numFmtId="0" fontId="17" fillId="10" borderId="1" xfId="5" applyFont="1" applyFill="1" applyBorder="1" applyAlignment="1">
      <alignment horizontal="center"/>
    </xf>
    <xf numFmtId="166" fontId="4" fillId="10" borderId="1" xfId="5" applyNumberFormat="1" applyFont="1" applyFill="1" applyBorder="1" applyAlignment="1">
      <alignment horizontal="left"/>
    </xf>
    <xf numFmtId="176" fontId="4" fillId="10" borderId="1" xfId="5" applyNumberFormat="1" applyFont="1" applyFill="1" applyBorder="1" applyAlignment="1">
      <alignment horizontal="left"/>
    </xf>
    <xf numFmtId="0" fontId="4" fillId="10" borderId="1" xfId="5" applyFont="1" applyFill="1" applyBorder="1"/>
    <xf numFmtId="0" fontId="4" fillId="10" borderId="1" xfId="5" applyFont="1" applyFill="1" applyBorder="1" applyAlignment="1">
      <alignment horizontal="right"/>
    </xf>
    <xf numFmtId="177" fontId="4" fillId="10" borderId="1" xfId="5" applyNumberFormat="1" applyFont="1" applyFill="1" applyBorder="1" applyAlignment="1">
      <alignment horizontal="right"/>
    </xf>
    <xf numFmtId="0" fontId="17" fillId="10" borderId="1" xfId="5" applyFont="1" applyFill="1" applyBorder="1"/>
    <xf numFmtId="167" fontId="5" fillId="9" borderId="1" xfId="5" applyNumberFormat="1" applyFont="1" applyFill="1" applyBorder="1" applyAlignment="1">
      <alignment horizontal="center"/>
    </xf>
    <xf numFmtId="167" fontId="5" fillId="9" borderId="1" xfId="5" applyNumberFormat="1" applyFont="1" applyFill="1" applyBorder="1"/>
    <xf numFmtId="168" fontId="5" fillId="10" borderId="1" xfId="5" applyNumberFormat="1" applyFont="1" applyFill="1" applyBorder="1" applyAlignment="1">
      <alignment horizontal="center"/>
    </xf>
    <xf numFmtId="168" fontId="5" fillId="10" borderId="1" xfId="5" applyNumberFormat="1" applyFont="1" applyFill="1" applyBorder="1"/>
    <xf numFmtId="176" fontId="5" fillId="10" borderId="1" xfId="5" applyNumberFormat="1" applyFont="1" applyFill="1" applyBorder="1" applyAlignment="1">
      <alignment horizontal="center"/>
    </xf>
    <xf numFmtId="176" fontId="5" fillId="0" borderId="1" xfId="5" applyNumberFormat="1" applyFont="1" applyBorder="1" applyAlignment="1">
      <alignment horizontal="center"/>
    </xf>
    <xf numFmtId="178" fontId="5" fillId="0" borderId="1" xfId="5" applyNumberFormat="1" applyFont="1" applyBorder="1" applyAlignment="1">
      <alignment horizontal="center"/>
    </xf>
    <xf numFmtId="178" fontId="5" fillId="0" borderId="1" xfId="5" applyNumberFormat="1" applyFont="1" applyBorder="1" applyAlignment="1">
      <alignment horizontal="right"/>
    </xf>
    <xf numFmtId="178" fontId="7" fillId="0" borderId="1" xfId="5" applyNumberFormat="1" applyFont="1" applyBorder="1" applyAlignment="1">
      <alignment horizontal="center"/>
    </xf>
    <xf numFmtId="0" fontId="17" fillId="0" borderId="1" xfId="5" applyFont="1" applyBorder="1" applyAlignment="1">
      <alignment horizontal="center"/>
    </xf>
    <xf numFmtId="0" fontId="4" fillId="7" borderId="1" xfId="5" applyFont="1" applyFill="1" applyBorder="1"/>
    <xf numFmtId="176" fontId="4" fillId="7" borderId="1" xfId="5" applyNumberFormat="1" applyFont="1" applyFill="1" applyBorder="1"/>
    <xf numFmtId="0" fontId="53" fillId="7" borderId="1" xfId="5" applyFont="1" applyFill="1" applyBorder="1"/>
    <xf numFmtId="176" fontId="53" fillId="7" borderId="1" xfId="5" applyNumberFormat="1" applyFont="1" applyFill="1" applyBorder="1" applyAlignment="1">
      <alignment horizontal="right"/>
    </xf>
    <xf numFmtId="0" fontId="5" fillId="0" borderId="1" xfId="5" applyFont="1" applyBorder="1" applyAlignment="1">
      <alignment horizontal="center"/>
    </xf>
    <xf numFmtId="176" fontId="5" fillId="18" borderId="1" xfId="5" applyNumberFormat="1" applyFont="1" applyFill="1" applyBorder="1" applyAlignment="1">
      <alignment horizontal="center"/>
    </xf>
    <xf numFmtId="176" fontId="5" fillId="5" borderId="1" xfId="5" applyNumberFormat="1" applyFont="1" applyFill="1" applyBorder="1" applyAlignment="1">
      <alignment horizontal="center"/>
    </xf>
    <xf numFmtId="176" fontId="5" fillId="19" borderId="1" xfId="5" applyNumberFormat="1" applyFont="1" applyFill="1" applyBorder="1" applyAlignment="1">
      <alignment horizontal="center"/>
    </xf>
    <xf numFmtId="176" fontId="5" fillId="9" borderId="1" xfId="5" applyNumberFormat="1" applyFont="1" applyFill="1" applyBorder="1" applyAlignment="1">
      <alignment horizontal="center"/>
    </xf>
    <xf numFmtId="176" fontId="9" fillId="0" borderId="1" xfId="5" applyNumberFormat="1" applyFont="1" applyBorder="1" applyAlignment="1">
      <alignment horizontal="center"/>
    </xf>
    <xf numFmtId="0" fontId="5" fillId="22" borderId="1" xfId="5" applyFont="1" applyFill="1" applyBorder="1"/>
    <xf numFmtId="176" fontId="5" fillId="22" borderId="1" xfId="5" applyNumberFormat="1" applyFont="1" applyFill="1" applyBorder="1" applyAlignment="1">
      <alignment horizontal="center"/>
    </xf>
    <xf numFmtId="176" fontId="4" fillId="7" borderId="1" xfId="5" applyNumberFormat="1" applyFont="1" applyFill="1" applyBorder="1" applyAlignment="1">
      <alignment horizontal="center"/>
    </xf>
    <xf numFmtId="0" fontId="17" fillId="0" borderId="1" xfId="5" applyFont="1" applyBorder="1"/>
    <xf numFmtId="0" fontId="9" fillId="0" borderId="1" xfId="5" applyFont="1" applyBorder="1" applyAlignment="1">
      <alignment horizontal="center"/>
    </xf>
    <xf numFmtId="176" fontId="5" fillId="7" borderId="1" xfId="5" applyNumberFormat="1" applyFont="1" applyFill="1" applyBorder="1" applyAlignment="1">
      <alignment horizontal="center"/>
    </xf>
    <xf numFmtId="176" fontId="9" fillId="7" borderId="1" xfId="5" applyNumberFormat="1" applyFont="1" applyFill="1" applyBorder="1" applyAlignment="1">
      <alignment horizontal="center"/>
    </xf>
    <xf numFmtId="176" fontId="9" fillId="0" borderId="1" xfId="5" applyNumberFormat="1" applyFont="1" applyBorder="1"/>
    <xf numFmtId="176" fontId="9" fillId="0" borderId="1" xfId="5" applyNumberFormat="1" applyFont="1" applyBorder="1" applyAlignment="1">
      <alignment horizontal="right"/>
    </xf>
    <xf numFmtId="176" fontId="7" fillId="0" borderId="1" xfId="5" applyNumberFormat="1" applyFont="1" applyBorder="1"/>
    <xf numFmtId="0" fontId="4" fillId="22" borderId="1" xfId="5" applyFont="1" applyFill="1" applyBorder="1"/>
    <xf numFmtId="176" fontId="4" fillId="22" borderId="1" xfId="5" applyNumberFormat="1" applyFont="1" applyFill="1" applyBorder="1"/>
    <xf numFmtId="0" fontId="4" fillId="22" borderId="1" xfId="5" applyFont="1" applyFill="1" applyBorder="1" applyAlignment="1">
      <alignment horizontal="right"/>
    </xf>
    <xf numFmtId="0" fontId="4" fillId="22" borderId="1" xfId="5" applyFont="1" applyFill="1" applyBorder="1" applyAlignment="1">
      <alignment horizontal="center"/>
    </xf>
    <xf numFmtId="176" fontId="5" fillId="22" borderId="1" xfId="5" applyNumberFormat="1" applyFont="1" applyFill="1" applyBorder="1"/>
    <xf numFmtId="0" fontId="5" fillId="18" borderId="1" xfId="5" applyFont="1" applyFill="1" applyBorder="1" applyAlignment="1">
      <alignment horizontal="right"/>
    </xf>
    <xf numFmtId="0" fontId="6" fillId="0" borderId="1" xfId="5" applyFont="1" applyBorder="1"/>
    <xf numFmtId="0" fontId="9" fillId="0" borderId="1" xfId="5" applyFont="1" applyBorder="1" applyAlignment="1">
      <alignment horizontal="right"/>
    </xf>
    <xf numFmtId="0" fontId="54" fillId="0" borderId="1" xfId="5" applyFont="1" applyBorder="1" applyAlignment="1">
      <alignment horizontal="center"/>
    </xf>
    <xf numFmtId="0" fontId="54" fillId="0" borderId="1" xfId="5" applyFont="1" applyBorder="1" applyAlignment="1">
      <alignment horizontal="right"/>
    </xf>
    <xf numFmtId="177" fontId="9" fillId="0" borderId="1" xfId="5" applyNumberFormat="1" applyFont="1" applyBorder="1" applyAlignment="1">
      <alignment horizontal="right"/>
    </xf>
    <xf numFmtId="49" fontId="36" fillId="0" borderId="1" xfId="5" applyNumberFormat="1" applyFont="1" applyBorder="1"/>
    <xf numFmtId="49" fontId="36" fillId="0" borderId="1" xfId="5" applyNumberFormat="1" applyFont="1" applyBorder="1" applyAlignment="1">
      <alignment horizontal="center"/>
    </xf>
    <xf numFmtId="2" fontId="6" fillId="0" borderId="1" xfId="5" applyNumberFormat="1" applyFont="1" applyBorder="1" applyAlignment="1">
      <alignment horizontal="center"/>
    </xf>
    <xf numFmtId="0" fontId="38" fillId="0" borderId="1" xfId="5" applyFont="1" applyBorder="1"/>
    <xf numFmtId="0" fontId="38" fillId="0" borderId="1" xfId="5" applyFont="1" applyBorder="1" applyAlignment="1">
      <alignment horizontal="left"/>
    </xf>
    <xf numFmtId="0" fontId="39" fillId="0" borderId="1" xfId="5" applyFont="1" applyBorder="1" applyAlignment="1">
      <alignment horizontal="right"/>
    </xf>
    <xf numFmtId="2" fontId="55" fillId="0" borderId="1" xfId="5" applyNumberFormat="1" applyFont="1" applyBorder="1" applyAlignment="1">
      <alignment horizontal="right"/>
    </xf>
    <xf numFmtId="0" fontId="36" fillId="0" borderId="1" xfId="5" applyFont="1" applyBorder="1"/>
    <xf numFmtId="179" fontId="7" fillId="0" borderId="1" xfId="5" applyNumberFormat="1" applyFont="1" applyBorder="1" applyAlignment="1">
      <alignment horizontal="center"/>
    </xf>
    <xf numFmtId="2" fontId="56" fillId="0" borderId="1" xfId="5" applyNumberFormat="1" applyFont="1" applyBorder="1" applyAlignment="1">
      <alignment horizontal="right"/>
    </xf>
    <xf numFmtId="179" fontId="37" fillId="0" borderId="1" xfId="5" applyNumberFormat="1" applyFont="1" applyBorder="1" applyAlignment="1">
      <alignment horizontal="right"/>
    </xf>
    <xf numFmtId="0" fontId="7" fillId="0" borderId="1" xfId="5" applyFont="1" applyBorder="1" applyAlignment="1">
      <alignment horizontal="left"/>
    </xf>
    <xf numFmtId="0" fontId="57" fillId="0" borderId="1" xfId="5" applyFont="1" applyBorder="1" applyAlignment="1">
      <alignment horizontal="center"/>
    </xf>
    <xf numFmtId="2" fontId="34" fillId="0" borderId="1" xfId="5" applyNumberFormat="1" applyFont="1" applyBorder="1" applyAlignment="1">
      <alignment horizontal="center"/>
    </xf>
    <xf numFmtId="177" fontId="58" fillId="0" borderId="1" xfId="5" applyNumberFormat="1" applyFont="1" applyBorder="1" applyAlignment="1">
      <alignment horizontal="center"/>
    </xf>
    <xf numFmtId="2" fontId="59" fillId="0" borderId="1" xfId="5" applyNumberFormat="1" applyFont="1" applyBorder="1" applyAlignment="1">
      <alignment horizontal="right"/>
    </xf>
    <xf numFmtId="2" fontId="34" fillId="0" borderId="1" xfId="5" applyNumberFormat="1" applyFont="1" applyBorder="1" applyAlignment="1">
      <alignment horizontal="right"/>
    </xf>
    <xf numFmtId="179" fontId="7" fillId="0" borderId="4" xfId="5" applyNumberFormat="1" applyFont="1" applyBorder="1" applyAlignment="1">
      <alignment horizontal="center"/>
    </xf>
    <xf numFmtId="0" fontId="7" fillId="0" borderId="16" xfId="5" applyFont="1" applyBorder="1" applyAlignment="1">
      <alignment horizontal="left"/>
    </xf>
    <xf numFmtId="0" fontId="7" fillId="0" borderId="2" xfId="5" applyFont="1" applyBorder="1"/>
    <xf numFmtId="0" fontId="9" fillId="0" borderId="1" xfId="5" applyFont="1" applyBorder="1"/>
    <xf numFmtId="166" fontId="4" fillId="3" borderId="1" xfId="1" applyNumberFormat="1" applyFont="1" applyFill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6" fontId="2" fillId="9" borderId="9" xfId="3" applyNumberFormat="1" applyFont="1" applyFill="1" applyBorder="1" applyAlignment="1">
      <alignment horizontal="center"/>
    </xf>
    <xf numFmtId="166" fontId="2" fillId="9" borderId="10" xfId="3" applyNumberFormat="1" applyFont="1" applyFill="1" applyBorder="1" applyAlignment="1">
      <alignment horizontal="center"/>
    </xf>
    <xf numFmtId="166" fontId="2" fillId="9" borderId="11" xfId="3" applyNumberFormat="1" applyFont="1" applyFill="1" applyBorder="1" applyAlignment="1">
      <alignment horizontal="center"/>
    </xf>
    <xf numFmtId="0" fontId="5" fillId="16" borderId="31" xfId="5" applyFont="1" applyFill="1" applyBorder="1" applyAlignment="1">
      <alignment horizontal="center"/>
    </xf>
    <xf numFmtId="0" fontId="5" fillId="16" borderId="32" xfId="5" applyFont="1" applyFill="1" applyBorder="1" applyAlignment="1">
      <alignment horizontal="center"/>
    </xf>
    <xf numFmtId="0" fontId="5" fillId="16" borderId="33" xfId="5" applyFont="1" applyFill="1" applyBorder="1" applyAlignment="1">
      <alignment horizontal="center"/>
    </xf>
    <xf numFmtId="168" fontId="5" fillId="13" borderId="28" xfId="5" applyNumberFormat="1" applyFont="1" applyFill="1" applyBorder="1" applyAlignment="1">
      <alignment horizontal="center"/>
    </xf>
    <xf numFmtId="168" fontId="5" fillId="13" borderId="29" xfId="5" applyNumberFormat="1" applyFont="1" applyFill="1" applyBorder="1" applyAlignment="1">
      <alignment horizontal="center"/>
    </xf>
    <xf numFmtId="168" fontId="5" fillId="13" borderId="34" xfId="5" applyNumberFormat="1" applyFont="1" applyFill="1" applyBorder="1" applyAlignment="1">
      <alignment horizontal="center"/>
    </xf>
    <xf numFmtId="168" fontId="5" fillId="13" borderId="1" xfId="5" applyNumberFormat="1" applyFont="1" applyFill="1" applyBorder="1" applyAlignment="1">
      <alignment horizontal="center"/>
    </xf>
    <xf numFmtId="168" fontId="5" fillId="18" borderId="28" xfId="5" applyNumberFormat="1" applyFont="1" applyFill="1" applyBorder="1" applyAlignment="1">
      <alignment horizontal="center"/>
    </xf>
    <xf numFmtId="168" fontId="5" fillId="18" borderId="29" xfId="5" applyNumberFormat="1" applyFont="1" applyFill="1" applyBorder="1" applyAlignment="1">
      <alignment horizontal="center"/>
    </xf>
    <xf numFmtId="168" fontId="5" fillId="18" borderId="30" xfId="5" applyNumberFormat="1" applyFont="1" applyFill="1" applyBorder="1" applyAlignment="1">
      <alignment horizontal="center"/>
    </xf>
    <xf numFmtId="168" fontId="5" fillId="19" borderId="34" xfId="5" applyNumberFormat="1" applyFont="1" applyFill="1" applyBorder="1" applyAlignment="1">
      <alignment horizontal="center"/>
    </xf>
    <xf numFmtId="168" fontId="5" fillId="19" borderId="1" xfId="5" applyNumberFormat="1" applyFont="1" applyFill="1" applyBorder="1" applyAlignment="1">
      <alignment horizontal="center"/>
    </xf>
    <xf numFmtId="168" fontId="5" fillId="19" borderId="35" xfId="5" applyNumberFormat="1" applyFont="1" applyFill="1" applyBorder="1" applyAlignment="1">
      <alignment horizontal="center"/>
    </xf>
    <xf numFmtId="166" fontId="2" fillId="17" borderId="21" xfId="5" applyNumberFormat="1" applyFont="1" applyFill="1" applyBorder="1" applyAlignment="1">
      <alignment horizontal="left"/>
    </xf>
    <xf numFmtId="166" fontId="2" fillId="17" borderId="22" xfId="5" applyNumberFormat="1" applyFont="1" applyFill="1" applyBorder="1" applyAlignment="1">
      <alignment horizontal="left"/>
    </xf>
    <xf numFmtId="166" fontId="2" fillId="17" borderId="23" xfId="5" applyNumberFormat="1" applyFont="1" applyFill="1" applyBorder="1" applyAlignment="1">
      <alignment horizontal="left"/>
    </xf>
  </cellXfs>
  <cellStyles count="9">
    <cellStyle name="Comma 2" xfId="8" xr:uid="{134B67A7-7AD2-4968-8F7B-985C639CDC71}"/>
    <cellStyle name="Currency 2" xfId="6" xr:uid="{B2B4BA12-6CD7-41AD-8EC2-649959EAE196}"/>
    <cellStyle name="Normal" xfId="0" builtinId="0"/>
    <cellStyle name="Normal 2" xfId="3" xr:uid="{99731DAD-2685-445D-9AE8-196DBEEC3056}"/>
    <cellStyle name="Normal 2 2" xfId="4" xr:uid="{B34C55C5-B886-4377-901D-C33094D2A316}"/>
    <cellStyle name="Normal 2 3 2" xfId="2" xr:uid="{1D2E09EF-D567-4DC8-A4BB-DE729D3E8EBC}"/>
    <cellStyle name="Normal 3" xfId="5" xr:uid="{CFEF5952-4E19-450A-8FE0-5AA8CDFBC73F}"/>
    <cellStyle name="Normal 64" xfId="1" xr:uid="{D43F4D9C-854D-478F-9729-130EC08892BA}"/>
    <cellStyle name="Percent 2" xfId="7" xr:uid="{B0168800-A0AA-4A19-A82F-121251E40F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97528</xdr:colOff>
      <xdr:row>3</xdr:row>
      <xdr:rowOff>26163</xdr:rowOff>
    </xdr:from>
    <xdr:ext cx="333069" cy="265111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12F58ECE-BB82-4932-AADD-9C20B28B1292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28" y="398957"/>
          <a:ext cx="333069" cy="26511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183346</xdr:colOff>
      <xdr:row>3</xdr:row>
      <xdr:rowOff>12831</xdr:rowOff>
    </xdr:from>
    <xdr:ext cx="308859" cy="281082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4D545939-B070-4558-B823-EDE6C40AFDBC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46" y="385625"/>
          <a:ext cx="308859" cy="28108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61545</xdr:colOff>
      <xdr:row>0</xdr:row>
      <xdr:rowOff>76115</xdr:rowOff>
    </xdr:from>
    <xdr:ext cx="412067" cy="341228"/>
    <xdr:pic>
      <xdr:nvPicPr>
        <xdr:cNvPr id="2" name="Picture 1">
          <a:extLst>
            <a:ext uri="{FF2B5EF4-FFF2-40B4-BE49-F238E27FC236}">
              <a16:creationId xmlns:a16="http://schemas.microsoft.com/office/drawing/2014/main" id="{0A3B7372-451B-49D2-99E9-687ED6DB6FAA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90" y="76115"/>
          <a:ext cx="412067" cy="3412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1225062</xdr:colOff>
      <xdr:row>1</xdr:row>
      <xdr:rowOff>29308</xdr:rowOff>
    </xdr:from>
    <xdr:to>
      <xdr:col>4</xdr:col>
      <xdr:colOff>1710398</xdr:colOff>
      <xdr:row>4</xdr:row>
      <xdr:rowOff>28247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D27D03-F55B-4BBF-B678-4FBAB0EB3FFF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0650" y="148883"/>
          <a:ext cx="485336" cy="3998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184053</xdr:colOff>
      <xdr:row>2</xdr:row>
      <xdr:rowOff>89095</xdr:rowOff>
    </xdr:from>
    <xdr:to>
      <xdr:col>3</xdr:col>
      <xdr:colOff>212188</xdr:colOff>
      <xdr:row>4</xdr:row>
      <xdr:rowOff>164124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6C7D5B-547C-4650-A241-5F6D02706481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967" y="328246"/>
          <a:ext cx="407963" cy="3563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1553307</xdr:colOff>
      <xdr:row>1</xdr:row>
      <xdr:rowOff>62133</xdr:rowOff>
    </xdr:from>
    <xdr:to>
      <xdr:col>3</xdr:col>
      <xdr:colOff>2039815</xdr:colOff>
      <xdr:row>3</xdr:row>
      <xdr:rowOff>154745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46060B-D8C7-44B7-9754-5578271B4DAF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2624" y="181708"/>
          <a:ext cx="486508" cy="3739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1171728</xdr:colOff>
      <xdr:row>0</xdr:row>
      <xdr:rowOff>38597</xdr:rowOff>
    </xdr:from>
    <xdr:to>
      <xdr:col>5</xdr:col>
      <xdr:colOff>20096</xdr:colOff>
      <xdr:row>2</xdr:row>
      <xdr:rowOff>70339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CC6849-7DAA-46E6-B7A5-8907EFA70D8F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1888" y="38597"/>
          <a:ext cx="346577" cy="2779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95228</xdr:colOff>
      <xdr:row>3</xdr:row>
      <xdr:rowOff>38959</xdr:rowOff>
    </xdr:from>
    <xdr:ext cx="294340" cy="242396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E029EADB-9C11-40F4-9808-363C1B315D64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28" y="383617"/>
          <a:ext cx="294340" cy="24239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138757</xdr:colOff>
      <xdr:row>3</xdr:row>
      <xdr:rowOff>88882</xdr:rowOff>
    </xdr:from>
    <xdr:ext cx="381748" cy="319081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67CFB041-FE6C-46E0-96B7-0D6382A80524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757" y="637522"/>
          <a:ext cx="381748" cy="31908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131072</xdr:colOff>
      <xdr:row>1</xdr:row>
      <xdr:rowOff>868</xdr:rowOff>
    </xdr:from>
    <xdr:to>
      <xdr:col>1</xdr:col>
      <xdr:colOff>304801</xdr:colOff>
      <xdr:row>3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172E76-E0B5-47A3-8158-1446827D6486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72" y="99342"/>
          <a:ext cx="314406" cy="2734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SYC%20-%202013.11.18\RS%20-%20Budgets\2013%20-%20Budget\Budget%202013%20Proposed%20BM%20-%202013.01.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ae19bb150c8d329/Documents/2%20-%20QUEEN%20CITY/Financials%20FY2021-2022/1%20-%20FY%2021-22%20Reporting/2021.11%20Reporting/QC_Financials_2021.11_JoyceFullc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e19bb150c8d329/Documents/2%20-%20QUEEN%20CITY/1_QC%20Treasurer/1%20-%20QC%20Budgets%20Monthly%20Financials/2019.11%20Reporting/PSYC%20-%202013.11.18/RS%20-%20Budgets/2013%20-%20Budget/Budget%202013%20Proposed%20BM%20-%202013.01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oyse/Documents/7%20-%20Calendars/Calendars%20Excel/Master%20Yearly%20One%20Page%202017_2025/OnePageYrCalendars_2017_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oyse/Documents/2%20-%20QUEEN%20CITY/1_QC%20Spreadsheets/1_QC%20Spreadsheets%20OAc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ae19bb150c8d329/Documents/2%20-%20QUEEN%20CITY/3%20-%20Special%20Reporting/QC%20Taxes%20%5e0%20Licenses/QC%20A%20-%20Lewis%20Titland%20General/Lewis_FY19-20_TaxReporting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oyse/Documents/2%20-%20PSYC/A%20-%20Secretary%202017-2018/Calendars/Calendar%20Mo2Mo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ae19bb150c8d329/Documents/2%20-%20QUEEN%20CITY/Special%20Other%20Items/QC%20Job%20Descriptions/1%20-%20Treasurer%20Job/x%20-%20Treas%20Job%20Description%20Historical/TreasurerJob_Historicalc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ae19bb150c8d329/Documents/2%20-%20QUEEN%20CITY/4%20-%20Special%20Reporting/QC%20Invoicing/RollQuartersBillings_20-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oyse_000/Documents/2%20-%20PSYC%20Documents/z%20-%20Other%20Topics/Cruises/Cruise%20&amp;%20Social%20Planning%20for%202017/CruisesSocialsHistorySchedul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 Planning"/>
      <sheetName val="2012 budget planning"/>
      <sheetName val="Dues Structure"/>
      <sheetName val="Dock Fees"/>
    </sheetNames>
    <sheetDataSet>
      <sheetData sheetId="0" refreshError="1"/>
      <sheetData sheetId="1" refreshError="1"/>
      <sheetData sheetId="2">
        <row r="12">
          <cell r="B12">
            <v>107</v>
          </cell>
        </row>
        <row r="13">
          <cell r="B13">
            <v>22</v>
          </cell>
        </row>
        <row r="14">
          <cell r="B14">
            <v>17</v>
          </cell>
        </row>
        <row r="15">
          <cell r="B15">
            <v>10</v>
          </cell>
        </row>
      </sheetData>
      <sheetData sheetId="3">
        <row r="10">
          <cell r="D10">
            <v>2112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 To Do &amp; Notes"/>
      <sheetName val="Job Duties OA"/>
      <sheetName val="Job Duties By Time"/>
      <sheetName val="Job Duties Reporting"/>
      <sheetName val="Job Duties Office Mgr"/>
      <sheetName val="Accts &amp; Codes"/>
      <sheetName val="BLANK BLANK 1"/>
      <sheetName val="Financials Snapshot 21-22"/>
      <sheetName val="Fiscal Highlights 21-22"/>
      <sheetName val="Income Statement 21-22"/>
      <sheetName val="Bainbridge Is 21-22"/>
      <sheetName val="Committees 21-22"/>
      <sheetName val="Balance Sheet 21-22"/>
      <sheetName val="Banking &amp; InvestM 21-22"/>
      <sheetName val="Capital Projects 21-22"/>
      <sheetName val="SpiritsStores 21-22"/>
      <sheetName val="Membership 21-22"/>
      <sheetName val="BLANK BLANK 2"/>
      <sheetName val="Bank Accts Bal's As Needed"/>
      <sheetName val="Comparison Reports 1 21-22"/>
      <sheetName val="Comparison Rpts 2 16-22"/>
      <sheetName val="Consolidated 21-22"/>
      <sheetName val="SubAccts 21-22"/>
      <sheetName val="10% Cals FY21-22"/>
      <sheetName val="10% Cals FY20-21 Revised"/>
      <sheetName val="10% Cals FY20-21"/>
      <sheetName val="Calendar 2022"/>
      <sheetName val="Capital Assets Resolution"/>
      <sheetName val="CommD Fund Report"/>
      <sheetName val="CommD Misc Report"/>
      <sheetName val="ENet Topics"/>
      <sheetName val="Electrical Net"/>
      <sheetName val="FundsXfers 2019.09-2021.09"/>
      <sheetName val="Hist Banking Fund Xfers"/>
      <sheetName val="Hist M2M MemberS 18-22"/>
      <sheetName val="JVs FY21-22"/>
      <sheetName val="JVs FY20-21"/>
      <sheetName val="JVs T-Bills"/>
      <sheetName val="JVs FY19-20"/>
      <sheetName val="M&amp;L 21-22"/>
      <sheetName val="P&amp;F Fiscal Mtg 2021.11.08"/>
      <sheetName val="PrePaid Exp 21-22"/>
      <sheetName val="PrePaid Exp FY20-21 YE"/>
      <sheetName val="Quarters Rolls"/>
      <sheetName val="SpiritsStoresJr All History"/>
      <sheetName val="BLANK BLANK 3"/>
      <sheetName val="Spirits FY21-22"/>
      <sheetName val="Spirits FY20-21"/>
      <sheetName val="Spirits FY19-20"/>
      <sheetName val="Spirits FY18-19"/>
      <sheetName val="BLANK BLANK 4"/>
      <sheetName val="Stores FY21-22"/>
      <sheetName val="Stores FY20-21"/>
      <sheetName val="Stores FY19-20"/>
      <sheetName val="Stores FY18-19"/>
      <sheetName val="Taxes History Paid"/>
      <sheetName val="Taxes PFML"/>
      <sheetName val="Taxes PR Sum 21-22"/>
      <sheetName val="Taxes PR Sum 20-21"/>
      <sheetName val="Website Updates"/>
      <sheetName val="Expense Report Form"/>
      <sheetName val="FY21-22 Budget Final"/>
      <sheetName val="FY20-21 Budget Final"/>
      <sheetName val="FY19-20 Budget Final"/>
      <sheetName val="FY18-19 Budget Final"/>
      <sheetName val="x-Financials Snapshot 21-22 Old"/>
      <sheetName val="x-Capital Assets &amp; Funds 21-22"/>
      <sheetName val="x-Capital Assets &amp; Funds Old"/>
      <sheetName val="x-FundsXfers 2020.12-2021.12"/>
      <sheetName val="x-FundsXfers Audit"/>
    </sheetNames>
    <sheetDataSet>
      <sheetData sheetId="0">
        <row r="3">
          <cell r="D3">
            <v>44501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4">
          <cell r="O64">
            <v>209808.49</v>
          </cell>
        </row>
        <row r="65">
          <cell r="O65">
            <v>3000</v>
          </cell>
        </row>
        <row r="68">
          <cell r="O68">
            <v>0</v>
          </cell>
        </row>
      </sheetData>
      <sheetData sheetId="13">
        <row r="40">
          <cell r="D40">
            <v>49989.89</v>
          </cell>
        </row>
        <row r="41">
          <cell r="D41">
            <v>768127.03</v>
          </cell>
        </row>
        <row r="77">
          <cell r="D77">
            <v>212808.49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 Planning"/>
      <sheetName val="2012 budget planning"/>
      <sheetName val="Dues Structure"/>
      <sheetName val="Dock Fees"/>
    </sheetNames>
    <sheetDataSet>
      <sheetData sheetId="0" refreshError="1"/>
      <sheetData sheetId="1" refreshError="1"/>
      <sheetData sheetId="2">
        <row r="12">
          <cell r="B12">
            <v>107</v>
          </cell>
        </row>
        <row r="13">
          <cell r="B13">
            <v>22</v>
          </cell>
        </row>
        <row r="14">
          <cell r="B14">
            <v>17</v>
          </cell>
        </row>
        <row r="15">
          <cell r="B15">
            <v>10</v>
          </cell>
        </row>
      </sheetData>
      <sheetData sheetId="3">
        <row r="10">
          <cell r="D10">
            <v>2112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2018"/>
      <sheetName val="2019"/>
      <sheetName val="2020"/>
      <sheetName val="2021"/>
      <sheetName val="2022"/>
      <sheetName val="2023"/>
      <sheetName val="2024"/>
      <sheetName val="2025"/>
    </sheetNames>
    <sheetDataSet>
      <sheetData sheetId="0"/>
      <sheetData sheetId="1">
        <row r="1">
          <cell r="B1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To Do"/>
      <sheetName val="Treas Overall"/>
      <sheetName val="Officers Cmtes Appts"/>
      <sheetName val="Officers Cmtes Sort Alpha"/>
      <sheetName val="Officers Cmtes Sort Committee"/>
      <sheetName val="Forms Expense Report"/>
      <sheetName val="Overall Procedures"/>
      <sheetName val="Contacts"/>
      <sheetName val="Officers Cmtes Sort Alpha Name"/>
    </sheetNames>
    <definedNames>
      <definedName name="DaysAndWeeks" refersTo="#REF!" sheetId="2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es &amp; Pd Family"/>
      <sheetName val="Lewis_FY19-20_TaxReporting"/>
    </sheetNames>
    <definedNames>
      <definedName name="DaysAndWeeks" refersTo="#REF!"/>
    </defined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Calendar Full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Holidays"/>
      <sheetName val="Settings"/>
      <sheetName val="Calendar Mo2Mo 2018"/>
    </sheetNames>
    <sheetDataSet>
      <sheetData sheetId="0">
        <row r="3">
          <cell r="X3">
            <v>2018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4">
          <cell r="I4" t="str">
            <v>SUNDAY</v>
          </cell>
          <cell r="R4">
            <v>2018</v>
          </cell>
        </row>
        <row r="5">
          <cell r="I5" t="b">
            <v>1</v>
          </cell>
        </row>
        <row r="6">
          <cell r="I6" t="b">
            <v>1</v>
          </cell>
        </row>
        <row r="7">
          <cell r="I7" t="b">
            <v>1</v>
          </cell>
        </row>
      </sheetData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 Duties By Time"/>
      <sheetName val="Joyce List 1"/>
      <sheetName val="Joyce List 2"/>
      <sheetName val="OA To Do 1"/>
      <sheetName val="OA To Do 2"/>
      <sheetName val="OA To Do 3"/>
      <sheetName val="Bob List 1"/>
      <sheetName val="Bob List 2"/>
      <sheetName val="Officers Cmtes Appts"/>
      <sheetName val="Officers Cmtes Alpha"/>
      <sheetName val="Officers CommT CommT "/>
      <sheetName val="x-OA Treasurer"/>
      <sheetName val="x-Treas OA ToDo"/>
      <sheetName val="x-Treas Assignments"/>
      <sheetName val="TreasurerJob_Historicalc2"/>
    </sheetNames>
    <definedNames>
      <definedName name="CalYear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 Rolls (2)"/>
      <sheetName val="RollQuartersBillings_20-21"/>
    </sheetNames>
    <definedNames>
      <definedName name="CalYear" refersTo="#REF!"/>
    </definedNames>
    <sheetDataSet>
      <sheetData sheetId="0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ises &amp; Socials"/>
      <sheetName val="Cruises &amp; Socials Sort 1"/>
      <sheetName val="CruisesSocialsHistoryScheduling"/>
    </sheetNames>
    <definedNames>
      <definedName name="DaysAndWeeks" refersTo="#REF!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D0A71-8A75-4100-BD98-9A5170355ABD}">
  <sheetPr>
    <tabColor rgb="FF6600FF"/>
  </sheetPr>
  <dimension ref="A2:L64"/>
  <sheetViews>
    <sheetView tabSelected="1" topLeftCell="A2" zoomScale="120" zoomScaleNormal="120" zoomScaleSheetLayoutView="100" workbookViewId="0">
      <selection activeCell="F26" sqref="F26"/>
    </sheetView>
  </sheetViews>
  <sheetFormatPr defaultColWidth="9.09765625" defaultRowHeight="7.75" x14ac:dyDescent="0.15"/>
  <cols>
    <col min="1" max="1" width="3.296875" style="54" customWidth="1"/>
    <col min="2" max="2" width="46.3984375" style="44" customWidth="1"/>
    <col min="3" max="3" width="2" style="57" customWidth="1"/>
    <col min="4" max="4" width="9.296875" style="37" customWidth="1"/>
    <col min="5" max="5" width="9.69921875" style="37" customWidth="1"/>
    <col min="6" max="6" width="8.796875" style="45" customWidth="1"/>
    <col min="7" max="7" width="6.5" style="43" customWidth="1"/>
    <col min="8" max="8" width="2" style="57" customWidth="1"/>
    <col min="9" max="9" width="9.59765625" style="45" customWidth="1"/>
    <col min="10" max="10" width="8.8984375" style="45" customWidth="1"/>
    <col min="11" max="11" width="9.69921875" style="37" customWidth="1"/>
    <col min="12" max="12" width="8.19921875" style="56" customWidth="1"/>
    <col min="13" max="16384" width="9.09765625" style="56"/>
  </cols>
  <sheetData>
    <row r="2" spans="1:12" s="6" customFormat="1" ht="11.65" x14ac:dyDescent="0.25">
      <c r="A2" s="1"/>
      <c r="B2" s="2" t="s">
        <v>0</v>
      </c>
      <c r="C2" s="1"/>
      <c r="D2" s="3"/>
      <c r="E2" s="4"/>
      <c r="F2" s="4"/>
      <c r="G2" s="5"/>
      <c r="H2" s="1"/>
      <c r="I2" s="4"/>
      <c r="J2" s="4"/>
      <c r="K2" s="4"/>
    </row>
    <row r="3" spans="1:12" s="12" customFormat="1" ht="10" x14ac:dyDescent="0.2">
      <c r="A3" s="7"/>
      <c r="B3" s="8" t="s">
        <v>1</v>
      </c>
      <c r="C3" s="7"/>
      <c r="D3" s="9"/>
      <c r="E3" s="594">
        <f>'[10]OA To Do &amp; Notes'!D3</f>
        <v>44501</v>
      </c>
      <c r="F3" s="594"/>
      <c r="G3" s="10"/>
      <c r="H3" s="7"/>
      <c r="I3" s="9"/>
      <c r="J3" s="9"/>
      <c r="K3" s="11"/>
    </row>
    <row r="4" spans="1:12" s="18" customFormat="1" x14ac:dyDescent="0.15">
      <c r="A4" s="13"/>
      <c r="B4" s="14"/>
      <c r="C4" s="13"/>
      <c r="D4" s="15"/>
      <c r="E4" s="16"/>
      <c r="F4" s="16"/>
      <c r="G4" s="17"/>
      <c r="H4" s="13"/>
      <c r="I4" s="16"/>
      <c r="J4" s="16"/>
      <c r="K4" s="16"/>
    </row>
    <row r="5" spans="1:12" s="18" customFormat="1" x14ac:dyDescent="0.15">
      <c r="A5" s="13"/>
      <c r="B5" s="14"/>
      <c r="C5" s="13"/>
      <c r="D5" s="16"/>
      <c r="E5" s="16"/>
      <c r="F5" s="16"/>
      <c r="G5" s="17"/>
      <c r="H5" s="13"/>
      <c r="I5" s="595" t="s">
        <v>2</v>
      </c>
      <c r="J5" s="595"/>
      <c r="K5" s="595"/>
    </row>
    <row r="6" spans="1:12" s="18" customFormat="1" ht="8.35" thickBot="1" x14ac:dyDescent="0.2">
      <c r="A6" s="13"/>
      <c r="B6" s="19"/>
      <c r="C6" s="20"/>
      <c r="D6" s="21"/>
      <c r="E6" s="21"/>
      <c r="F6" s="21"/>
      <c r="G6" s="22"/>
      <c r="H6" s="20"/>
      <c r="I6" s="23"/>
      <c r="J6" s="23" t="s">
        <v>3</v>
      </c>
      <c r="K6" s="23"/>
    </row>
    <row r="7" spans="1:12" s="31" customFormat="1" ht="16.100000000000001" thickBot="1" x14ac:dyDescent="0.2">
      <c r="A7" s="24"/>
      <c r="B7" s="25" t="s">
        <v>4</v>
      </c>
      <c r="C7" s="26"/>
      <c r="D7" s="27" t="s">
        <v>5</v>
      </c>
      <c r="E7" s="27" t="s">
        <v>6</v>
      </c>
      <c r="F7" s="27" t="s">
        <v>7</v>
      </c>
      <c r="G7" s="28" t="s">
        <v>8</v>
      </c>
      <c r="H7" s="26"/>
      <c r="I7" s="27" t="s">
        <v>9</v>
      </c>
      <c r="J7" s="27" t="s">
        <v>10</v>
      </c>
      <c r="K7" s="29" t="s">
        <v>11</v>
      </c>
      <c r="L7" s="30"/>
    </row>
    <row r="8" spans="1:12" s="18" customFormat="1" x14ac:dyDescent="0.15">
      <c r="A8" s="13"/>
      <c r="B8" s="32"/>
      <c r="C8" s="33"/>
      <c r="D8" s="34"/>
      <c r="E8" s="34"/>
      <c r="F8" s="34"/>
      <c r="G8" s="35"/>
      <c r="H8" s="33"/>
      <c r="I8" s="34"/>
      <c r="J8" s="34"/>
      <c r="K8" s="34"/>
    </row>
    <row r="9" spans="1:12" s="18" customFormat="1" x14ac:dyDescent="0.15">
      <c r="A9" s="13"/>
      <c r="B9" s="19"/>
      <c r="C9" s="36"/>
      <c r="D9" s="37"/>
      <c r="E9" s="37"/>
      <c r="F9" s="37"/>
      <c r="G9" s="38"/>
      <c r="H9" s="36"/>
      <c r="I9" s="37"/>
      <c r="J9" s="37"/>
      <c r="K9" s="37"/>
      <c r="L9" s="39"/>
    </row>
    <row r="10" spans="1:12" s="18" customFormat="1" ht="10" x14ac:dyDescent="0.2">
      <c r="A10" s="40"/>
      <c r="B10" s="41" t="s">
        <v>12</v>
      </c>
      <c r="C10" s="42"/>
      <c r="D10" s="37"/>
      <c r="E10" s="37"/>
      <c r="F10" s="37"/>
      <c r="G10" s="43"/>
      <c r="H10" s="37"/>
      <c r="I10" s="37"/>
      <c r="J10" s="37"/>
      <c r="K10" s="37"/>
      <c r="L10" s="39"/>
    </row>
    <row r="11" spans="1:12" s="18" customFormat="1" x14ac:dyDescent="0.15">
      <c r="A11" s="13"/>
      <c r="B11" s="32"/>
      <c r="C11" s="36"/>
      <c r="D11" s="37"/>
      <c r="E11" s="37"/>
      <c r="F11" s="37"/>
      <c r="G11" s="38"/>
      <c r="H11" s="36"/>
      <c r="I11" s="37"/>
      <c r="J11" s="37"/>
      <c r="K11" s="37"/>
      <c r="L11" s="39"/>
    </row>
    <row r="12" spans="1:12" s="18" customFormat="1" x14ac:dyDescent="0.15">
      <c r="A12" s="13"/>
      <c r="B12" s="44" t="s">
        <v>13</v>
      </c>
      <c r="C12" s="36"/>
      <c r="D12" s="45">
        <v>576344.97</v>
      </c>
      <c r="E12" s="45">
        <v>1168513</v>
      </c>
      <c r="F12" s="45">
        <f>D12-E12</f>
        <v>-592168.03</v>
      </c>
      <c r="G12" s="43">
        <f>D12/E12</f>
        <v>0.49322940352396588</v>
      </c>
      <c r="H12" s="36"/>
      <c r="I12" s="45">
        <f>D12</f>
        <v>576344.97</v>
      </c>
      <c r="J12" s="45">
        <v>578160.4</v>
      </c>
      <c r="K12" s="37">
        <f t="shared" ref="K12" si="0">I12-J12</f>
        <v>-1815.4300000000512</v>
      </c>
      <c r="L12" s="39"/>
    </row>
    <row r="13" spans="1:12" s="18" customFormat="1" x14ac:dyDescent="0.15">
      <c r="A13" s="13"/>
      <c r="B13" s="44" t="s">
        <v>14</v>
      </c>
      <c r="C13" s="36"/>
      <c r="D13" s="45">
        <v>206515.34</v>
      </c>
      <c r="E13" s="45">
        <v>831235</v>
      </c>
      <c r="F13" s="45">
        <f>D13-E13</f>
        <v>-624719.66</v>
      </c>
      <c r="G13" s="43">
        <f t="shared" ref="G13" si="1">D13/E13</f>
        <v>0.24844398996673625</v>
      </c>
      <c r="H13" s="36"/>
      <c r="I13" s="45">
        <f>D13</f>
        <v>206515.34</v>
      </c>
      <c r="J13" s="45">
        <v>170605.82</v>
      </c>
      <c r="K13" s="37">
        <f>J13-I13</f>
        <v>-35909.51999999999</v>
      </c>
      <c r="L13" s="39"/>
    </row>
    <row r="14" spans="1:12" s="18" customFormat="1" x14ac:dyDescent="0.15">
      <c r="A14" s="13"/>
      <c r="B14" s="46" t="s">
        <v>15</v>
      </c>
      <c r="C14" s="47"/>
      <c r="D14" s="48">
        <f>D12-D13</f>
        <v>369829.63</v>
      </c>
      <c r="E14" s="48">
        <f t="shared" ref="E14:F14" si="2">E12-E13</f>
        <v>337278</v>
      </c>
      <c r="F14" s="48">
        <f t="shared" si="2"/>
        <v>32551.630000000005</v>
      </c>
      <c r="G14" s="49"/>
      <c r="H14" s="47"/>
      <c r="I14" s="48">
        <f>I12-I13</f>
        <v>369829.63</v>
      </c>
      <c r="J14" s="48">
        <f>J12-J13</f>
        <v>407554.58</v>
      </c>
      <c r="K14" s="48">
        <f>SUM(K12:K13)</f>
        <v>-37724.950000000041</v>
      </c>
      <c r="L14" s="39"/>
    </row>
    <row r="15" spans="1:12" s="18" customFormat="1" x14ac:dyDescent="0.15">
      <c r="A15" s="13"/>
      <c r="B15" s="14" t="s">
        <v>16</v>
      </c>
      <c r="C15" s="36"/>
      <c r="D15" s="37"/>
      <c r="E15" s="45"/>
      <c r="F15" s="45"/>
      <c r="G15" s="43"/>
      <c r="H15" s="36"/>
      <c r="I15" s="45"/>
      <c r="J15" s="45"/>
      <c r="K15" s="37"/>
      <c r="L15" s="39"/>
    </row>
    <row r="16" spans="1:12" s="18" customFormat="1" x14ac:dyDescent="0.15">
      <c r="A16" s="13"/>
      <c r="B16" s="14"/>
      <c r="C16" s="36"/>
      <c r="D16" s="37"/>
      <c r="E16" s="45"/>
      <c r="F16" s="45"/>
      <c r="G16" s="43"/>
      <c r="H16" s="36"/>
      <c r="I16" s="45"/>
      <c r="J16" s="45"/>
      <c r="K16" s="37"/>
      <c r="L16" s="39"/>
    </row>
    <row r="17" spans="1:12" s="18" customFormat="1" x14ac:dyDescent="0.15">
      <c r="A17" s="13"/>
      <c r="B17" s="44" t="s">
        <v>17</v>
      </c>
      <c r="C17" s="36"/>
      <c r="D17" s="45">
        <v>0</v>
      </c>
      <c r="E17" s="45">
        <v>0</v>
      </c>
      <c r="F17" s="45">
        <f>D17-E17</f>
        <v>0</v>
      </c>
      <c r="G17" s="43">
        <v>0</v>
      </c>
      <c r="H17" s="36"/>
      <c r="I17" s="45">
        <f>D17</f>
        <v>0</v>
      </c>
      <c r="J17" s="45">
        <v>0</v>
      </c>
      <c r="K17" s="37">
        <f>I17-J17</f>
        <v>0</v>
      </c>
      <c r="L17" s="39"/>
    </row>
    <row r="18" spans="1:12" s="18" customFormat="1" x14ac:dyDescent="0.15">
      <c r="A18" s="13"/>
      <c r="B18" s="50" t="s">
        <v>18</v>
      </c>
      <c r="C18" s="51"/>
      <c r="D18" s="52">
        <f>D14-D17</f>
        <v>369829.63</v>
      </c>
      <c r="E18" s="52">
        <f>E14-E17</f>
        <v>337278</v>
      </c>
      <c r="F18" s="52">
        <f>F14-F17</f>
        <v>32551.630000000005</v>
      </c>
      <c r="G18" s="53"/>
      <c r="H18" s="51"/>
      <c r="I18" s="52">
        <f>I14-I17</f>
        <v>369829.63</v>
      </c>
      <c r="J18" s="52">
        <f>J14-J17</f>
        <v>407554.58</v>
      </c>
      <c r="K18" s="52">
        <f>K14-K17</f>
        <v>-37724.950000000041</v>
      </c>
      <c r="L18" s="39"/>
    </row>
    <row r="19" spans="1:12" s="18" customFormat="1" x14ac:dyDescent="0.15">
      <c r="A19" s="13"/>
      <c r="B19" s="14"/>
      <c r="C19" s="36"/>
      <c r="D19" s="37"/>
      <c r="E19" s="45"/>
      <c r="F19" s="45"/>
      <c r="G19" s="43"/>
      <c r="H19" s="36"/>
      <c r="I19" s="45"/>
      <c r="J19" s="45"/>
      <c r="K19" s="37"/>
      <c r="L19" s="39"/>
    </row>
    <row r="20" spans="1:12" s="18" customFormat="1" x14ac:dyDescent="0.15">
      <c r="A20" s="13"/>
      <c r="B20" s="14"/>
      <c r="C20" s="36"/>
      <c r="D20" s="37"/>
      <c r="E20" s="45"/>
      <c r="F20" s="45"/>
      <c r="G20" s="43"/>
      <c r="H20" s="36"/>
      <c r="I20" s="45"/>
      <c r="J20" s="45"/>
      <c r="K20" s="37"/>
      <c r="L20" s="39"/>
    </row>
    <row r="21" spans="1:12" s="18" customFormat="1" x14ac:dyDescent="0.15">
      <c r="A21" s="13"/>
      <c r="B21" s="44" t="s">
        <v>19</v>
      </c>
      <c r="C21" s="36"/>
      <c r="D21" s="45">
        <v>-20932.759999999998</v>
      </c>
      <c r="E21" s="45">
        <v>-40793</v>
      </c>
      <c r="F21" s="45">
        <f>D21-E21</f>
        <v>19860.240000000002</v>
      </c>
      <c r="G21" s="43">
        <f t="shared" ref="G21:G22" si="3">D21/E21</f>
        <v>0.51314588287206131</v>
      </c>
      <c r="H21" s="36"/>
      <c r="I21" s="45">
        <f>D21</f>
        <v>-20932.759999999998</v>
      </c>
      <c r="J21" s="45">
        <v>-20932.759999999998</v>
      </c>
      <c r="K21" s="37">
        <f>I21-J21</f>
        <v>0</v>
      </c>
      <c r="L21" s="39"/>
    </row>
    <row r="22" spans="1:12" s="18" customFormat="1" x14ac:dyDescent="0.15">
      <c r="A22" s="13"/>
      <c r="B22" s="44" t="s">
        <v>20</v>
      </c>
      <c r="C22" s="36"/>
      <c r="D22" s="45">
        <v>13173.76</v>
      </c>
      <c r="E22" s="45">
        <v>87422</v>
      </c>
      <c r="F22" s="45">
        <f>D22-E22</f>
        <v>-74248.240000000005</v>
      </c>
      <c r="G22" s="43">
        <f t="shared" si="3"/>
        <v>0.15069158792981172</v>
      </c>
      <c r="H22" s="36"/>
      <c r="I22" s="45">
        <f>D22</f>
        <v>13173.76</v>
      </c>
      <c r="J22" s="45">
        <v>9930.85</v>
      </c>
      <c r="K22" s="45">
        <f>I22-J22</f>
        <v>3242.91</v>
      </c>
      <c r="L22" s="39"/>
    </row>
    <row r="23" spans="1:12" x14ac:dyDescent="0.15">
      <c r="B23" s="46" t="s">
        <v>21</v>
      </c>
      <c r="C23" s="47"/>
      <c r="D23" s="48">
        <f>SUM(D21:D22)</f>
        <v>-7758.9999999999982</v>
      </c>
      <c r="E23" s="48">
        <f t="shared" ref="E23:F23" si="4">SUM(E21:E22)</f>
        <v>46629</v>
      </c>
      <c r="F23" s="48">
        <f t="shared" si="4"/>
        <v>-54388</v>
      </c>
      <c r="G23" s="49"/>
      <c r="H23" s="47"/>
      <c r="I23" s="48">
        <f>SUM(I21:I22)</f>
        <v>-7758.9999999999982</v>
      </c>
      <c r="J23" s="48">
        <f t="shared" ref="J23:K23" si="5">SUM(J21:J22)</f>
        <v>-11001.909999999998</v>
      </c>
      <c r="K23" s="48">
        <f t="shared" si="5"/>
        <v>3242.91</v>
      </c>
      <c r="L23" s="55"/>
    </row>
    <row r="24" spans="1:12" x14ac:dyDescent="0.15">
      <c r="B24" s="14"/>
      <c r="C24" s="36"/>
      <c r="E24" s="45"/>
      <c r="H24" s="36"/>
      <c r="L24" s="55"/>
    </row>
    <row r="25" spans="1:12" x14ac:dyDescent="0.15">
      <c r="A25" s="13"/>
      <c r="B25" s="14"/>
      <c r="C25" s="36"/>
      <c r="E25" s="45"/>
      <c r="H25" s="36"/>
      <c r="L25" s="55"/>
    </row>
    <row r="26" spans="1:12" x14ac:dyDescent="0.15">
      <c r="B26" s="44" t="s">
        <v>22</v>
      </c>
      <c r="C26" s="36"/>
      <c r="D26" s="45">
        <v>20918.37</v>
      </c>
      <c r="E26" s="45">
        <v>80846</v>
      </c>
      <c r="F26" s="45">
        <f>D26-E26</f>
        <v>-59927.630000000005</v>
      </c>
      <c r="G26" s="43">
        <f>D26/E26</f>
        <v>0.25874341340326051</v>
      </c>
      <c r="H26" s="36"/>
      <c r="I26" s="45">
        <f>D26</f>
        <v>20918.37</v>
      </c>
      <c r="J26" s="45">
        <v>23958.6</v>
      </c>
      <c r="K26" s="37">
        <f>I26-J26</f>
        <v>-3040.2299999999996</v>
      </c>
      <c r="L26" s="39"/>
    </row>
    <row r="27" spans="1:12" s="18" customFormat="1" x14ac:dyDescent="0.15">
      <c r="A27" s="54"/>
      <c r="B27" s="44"/>
      <c r="C27" s="57"/>
      <c r="D27" s="37"/>
      <c r="E27" s="37"/>
      <c r="F27" s="45"/>
      <c r="G27" s="43"/>
      <c r="H27" s="57"/>
      <c r="I27" s="45"/>
      <c r="J27" s="45"/>
      <c r="K27" s="37"/>
      <c r="L27" s="39"/>
    </row>
    <row r="28" spans="1:12" s="18" customFormat="1" x14ac:dyDescent="0.15">
      <c r="A28" s="54"/>
      <c r="B28" s="14"/>
      <c r="C28" s="37"/>
      <c r="D28" s="37"/>
      <c r="E28" s="37"/>
      <c r="F28" s="37"/>
      <c r="G28" s="43"/>
      <c r="H28" s="37"/>
      <c r="I28" s="37"/>
      <c r="J28" s="37"/>
      <c r="K28" s="37"/>
      <c r="L28" s="55"/>
    </row>
    <row r="29" spans="1:12" x14ac:dyDescent="0.15">
      <c r="B29" s="19"/>
      <c r="F29" s="37"/>
      <c r="I29" s="37"/>
      <c r="L29" s="58"/>
    </row>
    <row r="30" spans="1:12" s="54" customFormat="1" ht="10" x14ac:dyDescent="0.2">
      <c r="A30" s="40"/>
      <c r="B30" s="41" t="s">
        <v>23</v>
      </c>
      <c r="C30" s="59"/>
      <c r="D30" s="37"/>
      <c r="E30" s="37"/>
      <c r="F30" s="37"/>
      <c r="G30" s="43"/>
      <c r="H30" s="57"/>
      <c r="I30" s="37"/>
      <c r="J30" s="45"/>
      <c r="K30" s="37"/>
      <c r="L30" s="58"/>
    </row>
    <row r="31" spans="1:12" s="54" customFormat="1" x14ac:dyDescent="0.15">
      <c r="B31" s="32"/>
      <c r="C31" s="57"/>
      <c r="D31" s="37"/>
      <c r="E31" s="37"/>
      <c r="F31" s="37"/>
      <c r="G31" s="43"/>
      <c r="H31" s="57"/>
      <c r="I31" s="37"/>
      <c r="J31" s="45"/>
      <c r="K31" s="37"/>
      <c r="L31" s="58"/>
    </row>
    <row r="32" spans="1:12" s="54" customFormat="1" x14ac:dyDescent="0.15">
      <c r="B32" s="32"/>
      <c r="C32" s="57"/>
      <c r="D32" s="37"/>
      <c r="E32" s="37"/>
      <c r="F32" s="37"/>
      <c r="G32" s="43"/>
      <c r="H32" s="57"/>
      <c r="I32" s="37"/>
      <c r="J32" s="45"/>
      <c r="K32" s="37"/>
      <c r="L32" s="58"/>
    </row>
    <row r="33" spans="1:12" s="54" customFormat="1" x14ac:dyDescent="0.15">
      <c r="B33" s="32"/>
      <c r="C33" s="57"/>
      <c r="D33" s="37"/>
      <c r="E33" s="37"/>
      <c r="F33" s="37"/>
      <c r="G33" s="43"/>
      <c r="H33" s="57"/>
      <c r="I33" s="37"/>
      <c r="J33" s="45"/>
      <c r="K33" s="37"/>
      <c r="L33" s="58"/>
    </row>
    <row r="34" spans="1:12" s="54" customFormat="1" x14ac:dyDescent="0.15">
      <c r="B34" s="46" t="s">
        <v>24</v>
      </c>
      <c r="C34" s="60"/>
      <c r="D34" s="48"/>
      <c r="E34" s="48"/>
      <c r="F34" s="48"/>
      <c r="G34" s="43"/>
      <c r="H34" s="57"/>
      <c r="I34" s="37"/>
      <c r="J34" s="45"/>
      <c r="K34" s="37"/>
      <c r="L34" s="40"/>
    </row>
    <row r="35" spans="1:12" s="13" customFormat="1" x14ac:dyDescent="0.15">
      <c r="A35" s="54"/>
      <c r="B35" s="14"/>
      <c r="C35" s="57"/>
      <c r="D35" s="37"/>
      <c r="E35" s="37"/>
      <c r="F35" s="37"/>
      <c r="G35" s="43"/>
      <c r="H35" s="57"/>
      <c r="I35" s="37"/>
      <c r="J35" s="45"/>
      <c r="K35" s="37"/>
      <c r="L35" s="58"/>
    </row>
    <row r="36" spans="1:12" s="54" customFormat="1" x14ac:dyDescent="0.15">
      <c r="B36" s="44" t="s">
        <v>25</v>
      </c>
      <c r="C36" s="57"/>
      <c r="D36" s="61"/>
      <c r="E36" s="37"/>
      <c r="F36" s="45">
        <f>'[10]Banking &amp; InvestM 21-22'!D40</f>
        <v>49989.89</v>
      </c>
      <c r="G36" s="43"/>
      <c r="H36" s="57"/>
      <c r="I36" s="37"/>
      <c r="J36" s="45"/>
      <c r="K36" s="37"/>
      <c r="L36" s="58"/>
    </row>
    <row r="37" spans="1:12" s="54" customFormat="1" x14ac:dyDescent="0.15">
      <c r="B37" s="44" t="s">
        <v>26</v>
      </c>
      <c r="C37" s="57"/>
      <c r="D37" s="61"/>
      <c r="E37" s="37"/>
      <c r="F37" s="45">
        <f>'[10]Banking &amp; InvestM 21-22'!D41</f>
        <v>768127.03</v>
      </c>
      <c r="G37" s="43"/>
      <c r="H37" s="57"/>
      <c r="I37" s="37"/>
      <c r="J37" s="45"/>
      <c r="K37" s="37"/>
    </row>
    <row r="38" spans="1:12" s="54" customFormat="1" x14ac:dyDescent="0.15">
      <c r="A38" s="13"/>
      <c r="B38" s="50" t="s">
        <v>27</v>
      </c>
      <c r="C38" s="62"/>
      <c r="D38" s="63"/>
      <c r="E38" s="52"/>
      <c r="F38" s="52">
        <f>SUM(F36:F37)</f>
        <v>818116.92</v>
      </c>
      <c r="G38" s="43"/>
      <c r="H38" s="57"/>
      <c r="I38" s="37"/>
      <c r="J38" s="45"/>
      <c r="K38" s="37"/>
    </row>
    <row r="39" spans="1:12" s="54" customFormat="1" x14ac:dyDescent="0.15">
      <c r="B39" s="14"/>
      <c r="C39" s="64"/>
      <c r="D39" s="16"/>
      <c r="E39" s="37"/>
      <c r="F39" s="37"/>
      <c r="G39" s="43"/>
      <c r="H39" s="57"/>
      <c r="I39" s="37"/>
      <c r="J39" s="45"/>
      <c r="K39" s="37"/>
    </row>
    <row r="40" spans="1:12" s="54" customFormat="1" x14ac:dyDescent="0.15">
      <c r="B40" s="14"/>
      <c r="C40" s="64"/>
      <c r="D40" s="16"/>
      <c r="E40" s="37"/>
      <c r="F40" s="37"/>
      <c r="G40" s="43"/>
      <c r="H40" s="57"/>
      <c r="I40" s="37"/>
      <c r="J40" s="45"/>
      <c r="K40" s="37"/>
    </row>
    <row r="41" spans="1:12" s="54" customFormat="1" x14ac:dyDescent="0.15">
      <c r="B41" s="44" t="s">
        <v>28</v>
      </c>
      <c r="C41" s="57"/>
      <c r="D41" s="65"/>
      <c r="E41" s="37"/>
      <c r="F41" s="37">
        <f>'[10]Banking &amp; InvestM 21-22'!D77</f>
        <v>212808.49</v>
      </c>
      <c r="G41" s="43"/>
      <c r="H41" s="57"/>
      <c r="I41" s="37"/>
      <c r="J41" s="45"/>
      <c r="K41" s="37"/>
      <c r="L41" s="13"/>
    </row>
    <row r="42" spans="1:12" s="54" customFormat="1" x14ac:dyDescent="0.15">
      <c r="B42" s="50" t="s">
        <v>29</v>
      </c>
      <c r="C42" s="62"/>
      <c r="D42" s="66"/>
      <c r="E42" s="52"/>
      <c r="F42" s="52">
        <f>F38+F41</f>
        <v>1030925.41</v>
      </c>
      <c r="G42" s="43"/>
      <c r="H42" s="57"/>
      <c r="I42" s="37"/>
      <c r="J42" s="45"/>
      <c r="K42" s="37"/>
      <c r="L42" s="13"/>
    </row>
    <row r="43" spans="1:12" s="54" customFormat="1" x14ac:dyDescent="0.15">
      <c r="B43" s="14"/>
      <c r="C43" s="57"/>
      <c r="D43" s="37"/>
      <c r="E43" s="37"/>
      <c r="F43" s="37"/>
      <c r="G43" s="43"/>
      <c r="H43" s="57"/>
      <c r="I43" s="37"/>
      <c r="J43" s="45"/>
      <c r="K43" s="37"/>
      <c r="L43" s="13"/>
    </row>
    <row r="44" spans="1:12" s="54" customFormat="1" x14ac:dyDescent="0.15">
      <c r="B44" s="14"/>
      <c r="C44" s="57"/>
      <c r="D44" s="37"/>
      <c r="E44" s="37"/>
      <c r="F44" s="37"/>
      <c r="G44" s="43"/>
      <c r="H44" s="57"/>
      <c r="I44" s="37"/>
      <c r="J44" s="45"/>
      <c r="K44" s="37"/>
      <c r="L44" s="13"/>
    </row>
    <row r="45" spans="1:12" s="54" customFormat="1" x14ac:dyDescent="0.15">
      <c r="G45" s="43"/>
      <c r="H45" s="57"/>
      <c r="I45" s="37"/>
      <c r="J45" s="45"/>
      <c r="K45" s="37"/>
      <c r="L45" s="13"/>
    </row>
    <row r="46" spans="1:12" s="54" customFormat="1" x14ac:dyDescent="0.15">
      <c r="G46" s="43"/>
      <c r="H46" s="57"/>
      <c r="I46" s="37"/>
      <c r="J46" s="45"/>
      <c r="K46" s="37"/>
      <c r="L46" s="13"/>
    </row>
    <row r="47" spans="1:12" s="54" customFormat="1" x14ac:dyDescent="0.15">
      <c r="G47" s="43"/>
      <c r="H47" s="57"/>
      <c r="I47" s="37"/>
      <c r="J47" s="45"/>
      <c r="K47" s="37"/>
      <c r="L47" s="13"/>
    </row>
    <row r="48" spans="1:12" s="54" customFormat="1" x14ac:dyDescent="0.15">
      <c r="G48" s="43"/>
      <c r="H48" s="57"/>
      <c r="I48" s="37"/>
      <c r="J48" s="45"/>
      <c r="K48" s="37"/>
      <c r="L48" s="13"/>
    </row>
    <row r="49" spans="1:12" s="54" customFormat="1" x14ac:dyDescent="0.15">
      <c r="G49" s="43"/>
      <c r="H49" s="57"/>
      <c r="I49" s="37"/>
      <c r="J49" s="45"/>
      <c r="K49" s="37"/>
      <c r="L49" s="13"/>
    </row>
    <row r="50" spans="1:12" s="54" customFormat="1" x14ac:dyDescent="0.15">
      <c r="G50" s="43"/>
      <c r="H50" s="57"/>
      <c r="I50" s="37"/>
      <c r="J50" s="45"/>
      <c r="K50" s="37"/>
      <c r="L50" s="13"/>
    </row>
    <row r="51" spans="1:12" s="54" customFormat="1" x14ac:dyDescent="0.15">
      <c r="G51" s="43"/>
      <c r="H51" s="57"/>
      <c r="I51" s="37"/>
      <c r="J51" s="45"/>
      <c r="K51" s="37"/>
      <c r="L51" s="13"/>
    </row>
    <row r="52" spans="1:12" s="54" customFormat="1" x14ac:dyDescent="0.15">
      <c r="G52" s="43"/>
      <c r="H52" s="57"/>
      <c r="I52" s="37"/>
      <c r="J52" s="45"/>
      <c r="K52" s="37"/>
      <c r="L52" s="13"/>
    </row>
    <row r="53" spans="1:12" s="54" customFormat="1" x14ac:dyDescent="0.15">
      <c r="G53" s="43"/>
      <c r="H53" s="57"/>
      <c r="I53" s="37"/>
      <c r="J53" s="45"/>
      <c r="K53" s="37"/>
      <c r="L53" s="13"/>
    </row>
    <row r="54" spans="1:12" s="54" customFormat="1" x14ac:dyDescent="0.15">
      <c r="B54" s="13"/>
      <c r="C54" s="13"/>
      <c r="D54" s="13"/>
      <c r="E54" s="13"/>
      <c r="F54" s="13"/>
      <c r="G54" s="43"/>
      <c r="H54" s="57"/>
      <c r="I54" s="37"/>
      <c r="J54" s="45"/>
      <c r="K54" s="37"/>
    </row>
    <row r="55" spans="1:12" s="54" customFormat="1" x14ac:dyDescent="0.15">
      <c r="A55" s="13"/>
      <c r="G55" s="43"/>
      <c r="H55" s="57"/>
      <c r="I55" s="37"/>
      <c r="J55" s="45"/>
      <c r="K55" s="37"/>
    </row>
    <row r="56" spans="1:12" s="54" customFormat="1" x14ac:dyDescent="0.15">
      <c r="B56" s="13"/>
      <c r="C56" s="13"/>
      <c r="D56" s="13"/>
      <c r="E56" s="13"/>
      <c r="F56" s="13"/>
      <c r="G56" s="43"/>
      <c r="H56" s="57"/>
      <c r="I56" s="37"/>
      <c r="J56" s="45"/>
      <c r="K56" s="37"/>
    </row>
    <row r="57" spans="1:12" s="54" customFormat="1" x14ac:dyDescent="0.15">
      <c r="A57" s="13"/>
      <c r="G57" s="43"/>
      <c r="H57" s="57"/>
      <c r="I57" s="37"/>
      <c r="J57" s="45"/>
      <c r="K57" s="37"/>
      <c r="L57" s="13"/>
    </row>
    <row r="58" spans="1:12" s="45" customFormat="1" x14ac:dyDescent="0.15">
      <c r="A58" s="54"/>
      <c r="B58" s="44"/>
      <c r="C58" s="57"/>
      <c r="D58" s="65"/>
      <c r="E58" s="37"/>
      <c r="F58" s="37"/>
      <c r="G58" s="43"/>
      <c r="H58" s="57"/>
      <c r="I58" s="37"/>
      <c r="K58" s="37"/>
      <c r="L58" s="56"/>
    </row>
    <row r="59" spans="1:12" x14ac:dyDescent="0.15">
      <c r="D59" s="65"/>
      <c r="F59" s="37"/>
      <c r="I59" s="37"/>
    </row>
    <row r="60" spans="1:12" x14ac:dyDescent="0.15">
      <c r="D60" s="65"/>
      <c r="F60" s="37"/>
      <c r="I60" s="37"/>
    </row>
    <row r="61" spans="1:12" x14ac:dyDescent="0.15">
      <c r="D61" s="65"/>
      <c r="F61" s="37"/>
      <c r="I61" s="37"/>
    </row>
    <row r="62" spans="1:12" x14ac:dyDescent="0.15">
      <c r="D62" s="65"/>
      <c r="F62" s="37"/>
      <c r="I62" s="37"/>
    </row>
    <row r="63" spans="1:12" x14ac:dyDescent="0.15">
      <c r="D63" s="65"/>
      <c r="F63" s="37"/>
      <c r="I63" s="37"/>
    </row>
    <row r="64" spans="1:12" x14ac:dyDescent="0.15">
      <c r="D64" s="65"/>
      <c r="F64" s="37"/>
    </row>
  </sheetData>
  <mergeCells count="2">
    <mergeCell ref="E3:F3"/>
    <mergeCell ref="I5:K5"/>
  </mergeCells>
  <pageMargins left="0.4" right="0.4" top="0.6" bottom="0.6" header="0.3" footer="0.25"/>
  <pageSetup orientation="landscape" errors="blank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9B5A8-E062-423E-B436-17D22EB3997B}">
  <sheetPr>
    <tabColor rgb="FF6600FF"/>
  </sheetPr>
  <dimension ref="A1:T75"/>
  <sheetViews>
    <sheetView zoomScale="110" zoomScaleNormal="110" workbookViewId="0">
      <selection activeCell="K27" sqref="K27"/>
    </sheetView>
  </sheetViews>
  <sheetFormatPr defaultColWidth="9.8984375" defaultRowHeight="7.75" x14ac:dyDescent="0.15"/>
  <cols>
    <col min="1" max="1" width="3.296875" style="514" customWidth="1"/>
    <col min="2" max="2" width="23" style="515" customWidth="1"/>
    <col min="3" max="3" width="1.59765625" style="515" customWidth="1"/>
    <col min="4" max="4" width="5.19921875" style="548" customWidth="1"/>
    <col min="5" max="5" width="1.5" style="548" customWidth="1"/>
    <col min="6" max="6" width="6.796875" style="515" customWidth="1"/>
    <col min="7" max="7" width="6.796875" style="593" customWidth="1"/>
    <col min="8" max="8" width="7.296875" style="569" customWidth="1"/>
    <col min="9" max="9" width="6.69921875" style="569" customWidth="1"/>
    <col min="10" max="10" width="7.09765625" style="569" customWidth="1"/>
    <col min="11" max="11" width="6.69921875" style="569" customWidth="1"/>
    <col min="12" max="12" width="7.296875" style="569" customWidth="1"/>
    <col min="13" max="13" width="7" style="569" customWidth="1"/>
    <col min="14" max="14" width="6.796875" style="569" customWidth="1"/>
    <col min="15" max="15" width="7.5" style="569" customWidth="1"/>
    <col min="16" max="16" width="6.8984375" style="569" customWidth="1"/>
    <col min="17" max="17" width="6.69921875" style="572" customWidth="1"/>
    <col min="18" max="18" width="10.69921875" style="569" customWidth="1"/>
    <col min="19" max="19" width="3.09765625" style="515" customWidth="1"/>
    <col min="20" max="20" width="7.3984375" style="515" customWidth="1"/>
    <col min="21" max="16384" width="9.8984375" style="515"/>
  </cols>
  <sheetData>
    <row r="1" spans="1:20" x14ac:dyDescent="0.15">
      <c r="D1" s="516"/>
      <c r="E1" s="516"/>
      <c r="G1" s="463"/>
      <c r="H1" s="517"/>
      <c r="I1" s="517"/>
      <c r="J1" s="517"/>
      <c r="K1" s="517"/>
      <c r="L1" s="517"/>
      <c r="M1" s="517"/>
      <c r="N1" s="517"/>
      <c r="O1" s="517"/>
      <c r="P1" s="517"/>
      <c r="Q1" s="518"/>
      <c r="R1" s="517"/>
    </row>
    <row r="2" spans="1:20" s="524" customFormat="1" ht="11.65" x14ac:dyDescent="0.25">
      <c r="A2" s="519"/>
      <c r="B2" s="520" t="s">
        <v>389</v>
      </c>
      <c r="C2" s="520"/>
      <c r="D2" s="521"/>
      <c r="E2" s="521"/>
      <c r="F2" s="520"/>
      <c r="G2" s="520"/>
      <c r="H2" s="522"/>
      <c r="I2" s="522"/>
      <c r="J2" s="522"/>
      <c r="K2" s="522"/>
      <c r="L2" s="522"/>
      <c r="M2" s="522"/>
      <c r="N2" s="522"/>
      <c r="O2" s="522"/>
      <c r="P2" s="522"/>
      <c r="Q2" s="523"/>
      <c r="R2" s="522"/>
    </row>
    <row r="3" spans="1:20" s="531" customFormat="1" ht="10" x14ac:dyDescent="0.2">
      <c r="A3" s="525"/>
      <c r="B3" s="526">
        <f>'[10]OA To Do &amp; Notes'!D3</f>
        <v>44501</v>
      </c>
      <c r="C3" s="526"/>
      <c r="D3" s="527"/>
      <c r="E3" s="527"/>
      <c r="F3" s="526"/>
      <c r="G3" s="528"/>
      <c r="H3" s="528"/>
      <c r="I3" s="529"/>
      <c r="J3" s="529"/>
      <c r="K3" s="529"/>
      <c r="L3" s="529"/>
      <c r="M3" s="529"/>
      <c r="N3" s="529"/>
      <c r="O3" s="529"/>
      <c r="P3" s="529"/>
      <c r="Q3" s="530"/>
      <c r="R3" s="529"/>
    </row>
    <row r="4" spans="1:20" x14ac:dyDescent="0.15">
      <c r="B4" s="463"/>
      <c r="C4" s="463"/>
      <c r="D4" s="516"/>
      <c r="E4" s="516"/>
      <c r="F4" s="463"/>
      <c r="G4" s="463"/>
      <c r="H4" s="517"/>
      <c r="I4" s="517"/>
      <c r="J4" s="517"/>
      <c r="K4" s="517"/>
      <c r="L4" s="517"/>
      <c r="M4" s="517"/>
      <c r="N4" s="517"/>
      <c r="O4" s="517"/>
      <c r="P4" s="517"/>
      <c r="Q4" s="518"/>
      <c r="R4" s="517"/>
    </row>
    <row r="5" spans="1:20" x14ac:dyDescent="0.15">
      <c r="B5" s="463"/>
      <c r="C5" s="463"/>
      <c r="D5" s="516"/>
      <c r="E5" s="516"/>
      <c r="F5" s="463"/>
      <c r="G5" s="463"/>
      <c r="H5" s="517"/>
      <c r="I5" s="517"/>
      <c r="J5" s="517"/>
      <c r="K5" s="517"/>
      <c r="L5" s="517"/>
      <c r="M5" s="517"/>
      <c r="N5" s="517"/>
      <c r="O5" s="517"/>
      <c r="P5" s="517"/>
      <c r="Q5" s="518"/>
      <c r="R5" s="517"/>
    </row>
    <row r="6" spans="1:20" x14ac:dyDescent="0.15">
      <c r="B6" s="463"/>
      <c r="C6" s="463"/>
      <c r="D6" s="516"/>
      <c r="E6" s="516"/>
      <c r="F6" s="463"/>
      <c r="G6" s="463"/>
      <c r="H6" s="517"/>
      <c r="I6" s="517"/>
      <c r="J6" s="517"/>
      <c r="K6" s="517"/>
      <c r="L6" s="517"/>
      <c r="M6" s="517"/>
      <c r="N6" s="517"/>
      <c r="O6" s="517"/>
      <c r="P6" s="517"/>
      <c r="Q6" s="518"/>
      <c r="R6" s="517"/>
    </row>
    <row r="7" spans="1:20" s="533" customFormat="1" x14ac:dyDescent="0.15">
      <c r="A7" s="532"/>
      <c r="B7" s="533" t="s">
        <v>390</v>
      </c>
      <c r="D7" s="532">
        <v>44440</v>
      </c>
      <c r="E7" s="532"/>
      <c r="F7" s="532">
        <v>44470</v>
      </c>
      <c r="G7" s="532">
        <v>44501</v>
      </c>
      <c r="H7" s="532">
        <v>44531</v>
      </c>
      <c r="I7" s="532">
        <v>44562</v>
      </c>
      <c r="J7" s="532">
        <v>44593</v>
      </c>
      <c r="K7" s="532">
        <v>44621</v>
      </c>
      <c r="L7" s="532">
        <v>44652</v>
      </c>
      <c r="M7" s="532">
        <v>44682</v>
      </c>
      <c r="N7" s="532">
        <v>44713</v>
      </c>
      <c r="O7" s="532">
        <v>44743</v>
      </c>
      <c r="P7" s="532">
        <v>44774</v>
      </c>
      <c r="Q7" s="532">
        <v>44805</v>
      </c>
      <c r="R7" s="532" t="s">
        <v>391</v>
      </c>
    </row>
    <row r="8" spans="1:20" s="535" customFormat="1" x14ac:dyDescent="0.15">
      <c r="A8" s="534"/>
      <c r="B8" s="535" t="s">
        <v>392</v>
      </c>
      <c r="D8" s="536" t="s">
        <v>393</v>
      </c>
      <c r="E8" s="536"/>
      <c r="F8" s="534">
        <v>44498</v>
      </c>
      <c r="G8" s="534">
        <v>44533</v>
      </c>
      <c r="H8" s="534"/>
      <c r="I8" s="534"/>
      <c r="J8" s="534"/>
      <c r="K8" s="534"/>
      <c r="L8" s="534"/>
      <c r="M8" s="534"/>
      <c r="N8" s="534"/>
      <c r="O8" s="534"/>
      <c r="P8" s="534"/>
      <c r="Q8" s="534"/>
      <c r="R8" s="534"/>
    </row>
    <row r="9" spans="1:20" x14ac:dyDescent="0.15">
      <c r="D9" s="537"/>
      <c r="E9" s="537"/>
      <c r="F9" s="538"/>
      <c r="G9" s="539"/>
      <c r="H9" s="539"/>
      <c r="I9" s="539"/>
      <c r="J9" s="539"/>
      <c r="K9" s="539"/>
      <c r="L9" s="539"/>
      <c r="M9" s="539"/>
      <c r="N9" s="539"/>
      <c r="O9" s="539"/>
      <c r="P9" s="539"/>
      <c r="Q9" s="518"/>
      <c r="R9" s="540"/>
    </row>
    <row r="10" spans="1:20" x14ac:dyDescent="0.15">
      <c r="D10" s="537"/>
      <c r="E10" s="537"/>
      <c r="F10" s="538"/>
      <c r="G10" s="539"/>
      <c r="H10" s="539"/>
      <c r="I10" s="539"/>
      <c r="J10" s="539"/>
      <c r="K10" s="539"/>
      <c r="L10" s="539"/>
      <c r="M10" s="539"/>
      <c r="N10" s="539"/>
      <c r="O10" s="539"/>
      <c r="P10" s="539"/>
      <c r="Q10" s="518"/>
      <c r="R10" s="540"/>
    </row>
    <row r="11" spans="1:20" s="542" customFormat="1" ht="10" x14ac:dyDescent="0.2">
      <c r="A11" s="541"/>
      <c r="B11" s="542" t="s">
        <v>394</v>
      </c>
      <c r="D11" s="543"/>
      <c r="E11" s="543"/>
      <c r="F11" s="544"/>
      <c r="G11" s="545"/>
      <c r="H11" s="545"/>
      <c r="I11" s="545"/>
      <c r="J11" s="545"/>
      <c r="K11" s="545"/>
      <c r="L11" s="545"/>
      <c r="M11" s="545"/>
      <c r="N11" s="545"/>
      <c r="O11" s="545"/>
      <c r="P11" s="545"/>
      <c r="Q11" s="545"/>
      <c r="R11" s="545"/>
      <c r="S11" s="545"/>
      <c r="T11" s="545"/>
    </row>
    <row r="12" spans="1:20" x14ac:dyDescent="0.15">
      <c r="D12" s="537"/>
      <c r="E12" s="537"/>
      <c r="F12" s="538"/>
      <c r="G12" s="539"/>
      <c r="H12" s="539"/>
      <c r="I12" s="539"/>
      <c r="J12" s="539"/>
      <c r="K12" s="539"/>
      <c r="L12" s="539"/>
      <c r="M12" s="539"/>
      <c r="N12" s="539"/>
      <c r="O12" s="539"/>
      <c r="P12" s="539"/>
      <c r="Q12" s="518"/>
      <c r="R12" s="540"/>
    </row>
    <row r="13" spans="1:20" s="463" customFormat="1" x14ac:dyDescent="0.15">
      <c r="A13" s="546"/>
      <c r="B13" s="191" t="s">
        <v>395</v>
      </c>
      <c r="C13" s="191"/>
      <c r="D13" s="547">
        <v>395</v>
      </c>
      <c r="E13" s="547"/>
      <c r="F13" s="547">
        <v>395</v>
      </c>
      <c r="G13" s="547">
        <v>391</v>
      </c>
      <c r="H13" s="547">
        <v>0</v>
      </c>
      <c r="I13" s="547">
        <v>0</v>
      </c>
      <c r="J13" s="547">
        <v>0</v>
      </c>
      <c r="K13" s="547">
        <v>0</v>
      </c>
      <c r="L13" s="547">
        <v>0</v>
      </c>
      <c r="M13" s="547">
        <v>0</v>
      </c>
      <c r="N13" s="547">
        <v>0</v>
      </c>
      <c r="O13" s="547">
        <v>0</v>
      </c>
      <c r="P13" s="547">
        <v>0</v>
      </c>
      <c r="Q13" s="547">
        <v>0</v>
      </c>
      <c r="R13" s="547"/>
    </row>
    <row r="14" spans="1:20" x14ac:dyDescent="0.15">
      <c r="B14" s="192" t="s">
        <v>396</v>
      </c>
      <c r="C14" s="192"/>
      <c r="D14" s="548">
        <v>11</v>
      </c>
      <c r="F14" s="549">
        <v>11</v>
      </c>
      <c r="G14" s="549">
        <v>9</v>
      </c>
      <c r="H14" s="549">
        <v>0</v>
      </c>
      <c r="I14" s="549">
        <v>0</v>
      </c>
      <c r="J14" s="549">
        <v>0</v>
      </c>
      <c r="K14" s="549">
        <v>0</v>
      </c>
      <c r="L14" s="549">
        <v>0</v>
      </c>
      <c r="M14" s="549">
        <v>0</v>
      </c>
      <c r="N14" s="549">
        <v>0</v>
      </c>
      <c r="O14" s="549">
        <v>0</v>
      </c>
      <c r="P14" s="549">
        <v>0</v>
      </c>
      <c r="Q14" s="549">
        <v>0</v>
      </c>
      <c r="R14" s="549"/>
    </row>
    <row r="15" spans="1:20" x14ac:dyDescent="0.15">
      <c r="B15" s="192" t="s">
        <v>397</v>
      </c>
      <c r="C15" s="192"/>
      <c r="D15" s="548">
        <v>27</v>
      </c>
      <c r="F15" s="549">
        <v>27</v>
      </c>
      <c r="G15" s="549">
        <v>27</v>
      </c>
      <c r="H15" s="549">
        <v>0</v>
      </c>
      <c r="I15" s="549">
        <v>0</v>
      </c>
      <c r="J15" s="549">
        <v>0</v>
      </c>
      <c r="K15" s="549">
        <v>0</v>
      </c>
      <c r="L15" s="549">
        <v>0</v>
      </c>
      <c r="M15" s="549">
        <v>0</v>
      </c>
      <c r="N15" s="549">
        <v>0</v>
      </c>
      <c r="O15" s="549">
        <v>0</v>
      </c>
      <c r="P15" s="549">
        <v>0</v>
      </c>
      <c r="Q15" s="549">
        <v>0</v>
      </c>
      <c r="R15" s="549"/>
    </row>
    <row r="16" spans="1:20" x14ac:dyDescent="0.15">
      <c r="B16" s="192" t="s">
        <v>398</v>
      </c>
      <c r="C16" s="192"/>
      <c r="D16" s="548">
        <v>68</v>
      </c>
      <c r="F16" s="549">
        <v>68</v>
      </c>
      <c r="G16" s="549">
        <v>68</v>
      </c>
      <c r="H16" s="549">
        <v>0</v>
      </c>
      <c r="I16" s="549">
        <v>0</v>
      </c>
      <c r="J16" s="549">
        <v>0</v>
      </c>
      <c r="K16" s="549">
        <v>0</v>
      </c>
      <c r="L16" s="549">
        <v>0</v>
      </c>
      <c r="M16" s="549">
        <v>0</v>
      </c>
      <c r="N16" s="549">
        <v>0</v>
      </c>
      <c r="O16" s="549">
        <v>0</v>
      </c>
      <c r="P16" s="549">
        <v>0</v>
      </c>
      <c r="Q16" s="549">
        <v>0</v>
      </c>
      <c r="R16" s="549"/>
    </row>
    <row r="17" spans="1:18" x14ac:dyDescent="0.15">
      <c r="B17" s="192" t="s">
        <v>399</v>
      </c>
      <c r="C17" s="192"/>
      <c r="D17" s="548">
        <v>80</v>
      </c>
      <c r="F17" s="549">
        <v>80</v>
      </c>
      <c r="G17" s="549">
        <v>78</v>
      </c>
      <c r="H17" s="549">
        <v>0</v>
      </c>
      <c r="I17" s="549">
        <v>0</v>
      </c>
      <c r="J17" s="549">
        <v>0</v>
      </c>
      <c r="K17" s="549">
        <v>0</v>
      </c>
      <c r="L17" s="549">
        <v>0</v>
      </c>
      <c r="M17" s="549">
        <v>0</v>
      </c>
      <c r="N17" s="549">
        <v>0</v>
      </c>
      <c r="O17" s="549">
        <v>0</v>
      </c>
      <c r="P17" s="549">
        <v>0</v>
      </c>
      <c r="Q17" s="549">
        <v>0</v>
      </c>
      <c r="R17" s="549"/>
    </row>
    <row r="18" spans="1:18" s="463" customFormat="1" x14ac:dyDescent="0.15">
      <c r="A18" s="546"/>
      <c r="B18" s="253" t="s">
        <v>313</v>
      </c>
      <c r="C18" s="253"/>
      <c r="D18" s="550">
        <f>SUM(D10:D17)</f>
        <v>581</v>
      </c>
      <c r="E18" s="550"/>
      <c r="F18" s="550">
        <f>SUM(F13:F17)</f>
        <v>581</v>
      </c>
      <c r="G18" s="550">
        <f t="shared" ref="G18:Q18" si="0">SUM(G13:G17)</f>
        <v>573</v>
      </c>
      <c r="H18" s="550">
        <f t="shared" si="0"/>
        <v>0</v>
      </c>
      <c r="I18" s="550">
        <f t="shared" si="0"/>
        <v>0</v>
      </c>
      <c r="J18" s="550">
        <f t="shared" si="0"/>
        <v>0</v>
      </c>
      <c r="K18" s="550">
        <f t="shared" si="0"/>
        <v>0</v>
      </c>
      <c r="L18" s="550">
        <f t="shared" si="0"/>
        <v>0</v>
      </c>
      <c r="M18" s="550">
        <f t="shared" si="0"/>
        <v>0</v>
      </c>
      <c r="N18" s="550">
        <f t="shared" si="0"/>
        <v>0</v>
      </c>
      <c r="O18" s="550">
        <f t="shared" si="0"/>
        <v>0</v>
      </c>
      <c r="P18" s="550">
        <f t="shared" si="0"/>
        <v>0</v>
      </c>
      <c r="Q18" s="550">
        <f t="shared" si="0"/>
        <v>0</v>
      </c>
      <c r="R18" s="550"/>
    </row>
    <row r="19" spans="1:18" x14ac:dyDescent="0.15">
      <c r="B19" s="192"/>
      <c r="C19" s="192"/>
      <c r="F19" s="549"/>
      <c r="G19" s="549"/>
      <c r="H19" s="549"/>
      <c r="I19" s="549"/>
      <c r="J19" s="549"/>
      <c r="K19" s="549"/>
      <c r="L19" s="549"/>
      <c r="M19" s="549"/>
      <c r="N19" s="549"/>
      <c r="O19" s="549"/>
      <c r="P19" s="549"/>
      <c r="Q19" s="549"/>
      <c r="R19" s="549"/>
    </row>
    <row r="20" spans="1:18" x14ac:dyDescent="0.15">
      <c r="B20" s="192" t="s">
        <v>400</v>
      </c>
      <c r="C20" s="192"/>
      <c r="D20" s="548">
        <v>4</v>
      </c>
      <c r="F20" s="549">
        <v>5</v>
      </c>
      <c r="G20" s="549">
        <v>4</v>
      </c>
      <c r="H20" s="549">
        <v>0</v>
      </c>
      <c r="I20" s="549">
        <v>0</v>
      </c>
      <c r="J20" s="549">
        <v>0</v>
      </c>
      <c r="K20" s="549">
        <v>0</v>
      </c>
      <c r="L20" s="549">
        <v>0</v>
      </c>
      <c r="M20" s="549">
        <v>0</v>
      </c>
      <c r="N20" s="549">
        <v>0</v>
      </c>
      <c r="O20" s="549">
        <v>0</v>
      </c>
      <c r="P20" s="549">
        <v>0</v>
      </c>
      <c r="Q20" s="549">
        <v>0</v>
      </c>
      <c r="R20" s="549"/>
    </row>
    <row r="21" spans="1:18" s="463" customFormat="1" x14ac:dyDescent="0.15">
      <c r="A21" s="546"/>
      <c r="B21" s="253" t="s">
        <v>401</v>
      </c>
      <c r="C21" s="253"/>
      <c r="D21" s="550">
        <f>SUM(D18+D20)</f>
        <v>585</v>
      </c>
      <c r="E21" s="550"/>
      <c r="F21" s="550">
        <f>SUM(F18+F20)</f>
        <v>586</v>
      </c>
      <c r="G21" s="550">
        <f t="shared" ref="G21:Q21" si="1">SUM(G18+G20)</f>
        <v>577</v>
      </c>
      <c r="H21" s="550">
        <f t="shared" si="1"/>
        <v>0</v>
      </c>
      <c r="I21" s="550">
        <f t="shared" si="1"/>
        <v>0</v>
      </c>
      <c r="J21" s="550">
        <f t="shared" si="1"/>
        <v>0</v>
      </c>
      <c r="K21" s="550">
        <f t="shared" si="1"/>
        <v>0</v>
      </c>
      <c r="L21" s="550">
        <f t="shared" si="1"/>
        <v>0</v>
      </c>
      <c r="M21" s="550">
        <f t="shared" si="1"/>
        <v>0</v>
      </c>
      <c r="N21" s="550">
        <f t="shared" si="1"/>
        <v>0</v>
      </c>
      <c r="O21" s="550">
        <f t="shared" si="1"/>
        <v>0</v>
      </c>
      <c r="P21" s="550">
        <f t="shared" si="1"/>
        <v>0</v>
      </c>
      <c r="Q21" s="550">
        <f t="shared" si="1"/>
        <v>0</v>
      </c>
      <c r="R21" s="550"/>
    </row>
    <row r="22" spans="1:18" x14ac:dyDescent="0.15"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</row>
    <row r="23" spans="1:18" s="463" customFormat="1" x14ac:dyDescent="0.15">
      <c r="A23" s="546"/>
      <c r="B23" s="552" t="s">
        <v>402</v>
      </c>
      <c r="C23" s="552"/>
      <c r="D23" s="553">
        <v>4</v>
      </c>
      <c r="E23" s="553"/>
      <c r="F23" s="553">
        <v>0</v>
      </c>
      <c r="G23" s="553">
        <v>0</v>
      </c>
      <c r="H23" s="553">
        <v>0</v>
      </c>
      <c r="I23" s="553">
        <v>0</v>
      </c>
      <c r="J23" s="553">
        <v>0</v>
      </c>
      <c r="K23" s="553">
        <v>0</v>
      </c>
      <c r="L23" s="553">
        <v>0</v>
      </c>
      <c r="M23" s="553">
        <v>0</v>
      </c>
      <c r="N23" s="553">
        <v>0</v>
      </c>
      <c r="O23" s="553">
        <v>0</v>
      </c>
      <c r="P23" s="553">
        <v>0</v>
      </c>
      <c r="Q23" s="553">
        <v>0</v>
      </c>
      <c r="R23" s="553"/>
    </row>
    <row r="24" spans="1:18" x14ac:dyDescent="0.15">
      <c r="F24" s="551"/>
      <c r="G24" s="551"/>
      <c r="H24" s="551"/>
      <c r="I24" s="551"/>
      <c r="J24" s="551"/>
      <c r="K24" s="551"/>
      <c r="L24" s="551"/>
      <c r="M24" s="551"/>
      <c r="N24" s="551"/>
      <c r="O24" s="551"/>
      <c r="P24" s="551"/>
      <c r="Q24" s="551"/>
      <c r="R24" s="551"/>
    </row>
    <row r="25" spans="1:18" x14ac:dyDescent="0.15">
      <c r="F25" s="551"/>
      <c r="G25" s="551"/>
      <c r="H25" s="551"/>
      <c r="I25" s="551"/>
      <c r="J25" s="551"/>
      <c r="K25" s="551"/>
      <c r="L25" s="551"/>
      <c r="M25" s="551"/>
      <c r="N25" s="551"/>
      <c r="O25" s="551"/>
      <c r="P25" s="551"/>
      <c r="Q25" s="551"/>
      <c r="R25" s="551"/>
    </row>
    <row r="26" spans="1:18" x14ac:dyDescent="0.15">
      <c r="F26" s="551"/>
      <c r="G26" s="551"/>
      <c r="H26" s="551"/>
      <c r="I26" s="551"/>
      <c r="J26" s="551"/>
      <c r="K26" s="551"/>
      <c r="L26" s="551"/>
      <c r="M26" s="551"/>
      <c r="N26" s="551"/>
      <c r="O26" s="551"/>
      <c r="P26" s="551"/>
      <c r="Q26" s="551"/>
      <c r="R26" s="551"/>
    </row>
    <row r="27" spans="1:18" s="555" customFormat="1" ht="10" x14ac:dyDescent="0.2">
      <c r="A27" s="541"/>
      <c r="B27" s="542" t="s">
        <v>403</v>
      </c>
      <c r="C27" s="542"/>
      <c r="D27" s="554"/>
      <c r="E27" s="554"/>
      <c r="F27" s="554"/>
      <c r="G27" s="554"/>
      <c r="H27" s="554"/>
      <c r="I27" s="554"/>
      <c r="J27" s="554"/>
      <c r="K27" s="554"/>
      <c r="L27" s="554"/>
      <c r="M27" s="554"/>
      <c r="N27" s="554"/>
      <c r="O27" s="554"/>
      <c r="P27" s="554"/>
      <c r="Q27" s="554"/>
      <c r="R27" s="554"/>
    </row>
    <row r="28" spans="1:18" x14ac:dyDescent="0.15">
      <c r="F28" s="556"/>
      <c r="G28" s="556"/>
      <c r="H28" s="556"/>
      <c r="I28" s="556"/>
      <c r="J28" s="556"/>
      <c r="K28" s="556"/>
      <c r="L28" s="556"/>
      <c r="M28" s="556"/>
      <c r="N28" s="556"/>
      <c r="O28" s="556"/>
      <c r="P28" s="556"/>
      <c r="Q28" s="556"/>
      <c r="R28" s="556"/>
    </row>
    <row r="29" spans="1:18" x14ac:dyDescent="0.15">
      <c r="B29" s="515" t="s">
        <v>404</v>
      </c>
      <c r="D29" s="548">
        <f>D13</f>
        <v>395</v>
      </c>
      <c r="F29" s="551">
        <v>0</v>
      </c>
      <c r="G29" s="551">
        <f>G13-F13</f>
        <v>-4</v>
      </c>
      <c r="H29" s="551">
        <v>0</v>
      </c>
      <c r="I29" s="551">
        <v>0</v>
      </c>
      <c r="J29" s="551">
        <v>0</v>
      </c>
      <c r="K29" s="551">
        <v>0</v>
      </c>
      <c r="L29" s="551">
        <v>0</v>
      </c>
      <c r="M29" s="551">
        <v>0</v>
      </c>
      <c r="N29" s="551">
        <v>0</v>
      </c>
      <c r="O29" s="551">
        <v>0</v>
      </c>
      <c r="P29" s="551">
        <v>0</v>
      </c>
      <c r="Q29" s="551">
        <v>0</v>
      </c>
      <c r="R29" s="551"/>
    </row>
    <row r="30" spans="1:18" x14ac:dyDescent="0.15">
      <c r="B30" s="515" t="s">
        <v>405</v>
      </c>
      <c r="D30" s="548">
        <f t="shared" ref="D30:D33" si="2">D14</f>
        <v>11</v>
      </c>
      <c r="F30" s="551">
        <v>0</v>
      </c>
      <c r="G30" s="551">
        <f t="shared" ref="G30:G33" si="3">G14-F14</f>
        <v>-2</v>
      </c>
      <c r="H30" s="551">
        <v>0</v>
      </c>
      <c r="I30" s="551">
        <v>0</v>
      </c>
      <c r="J30" s="551">
        <v>0</v>
      </c>
      <c r="K30" s="551">
        <v>0</v>
      </c>
      <c r="L30" s="551">
        <v>0</v>
      </c>
      <c r="M30" s="551">
        <v>0</v>
      </c>
      <c r="N30" s="551">
        <v>0</v>
      </c>
      <c r="O30" s="551">
        <v>0</v>
      </c>
      <c r="P30" s="551">
        <v>0</v>
      </c>
      <c r="Q30" s="551">
        <v>0</v>
      </c>
      <c r="R30" s="551"/>
    </row>
    <row r="31" spans="1:18" x14ac:dyDescent="0.15">
      <c r="B31" s="515" t="s">
        <v>406</v>
      </c>
      <c r="D31" s="548">
        <f t="shared" si="2"/>
        <v>27</v>
      </c>
      <c r="F31" s="551">
        <v>0</v>
      </c>
      <c r="G31" s="551">
        <f t="shared" si="3"/>
        <v>0</v>
      </c>
      <c r="H31" s="551">
        <v>0</v>
      </c>
      <c r="I31" s="551">
        <v>0</v>
      </c>
      <c r="J31" s="551">
        <v>0</v>
      </c>
      <c r="K31" s="551">
        <v>0</v>
      </c>
      <c r="L31" s="551">
        <v>0</v>
      </c>
      <c r="M31" s="551">
        <v>0</v>
      </c>
      <c r="N31" s="551">
        <v>0</v>
      </c>
      <c r="O31" s="551">
        <v>0</v>
      </c>
      <c r="P31" s="551">
        <v>0</v>
      </c>
      <c r="Q31" s="551">
        <v>0</v>
      </c>
      <c r="R31" s="551"/>
    </row>
    <row r="32" spans="1:18" x14ac:dyDescent="0.15">
      <c r="B32" s="515" t="s">
        <v>407</v>
      </c>
      <c r="D32" s="548">
        <f t="shared" si="2"/>
        <v>68</v>
      </c>
      <c r="F32" s="551">
        <v>0</v>
      </c>
      <c r="G32" s="551">
        <f t="shared" si="3"/>
        <v>0</v>
      </c>
      <c r="H32" s="551">
        <v>0</v>
      </c>
      <c r="I32" s="551">
        <v>0</v>
      </c>
      <c r="J32" s="551">
        <v>0</v>
      </c>
      <c r="K32" s="551">
        <v>0</v>
      </c>
      <c r="L32" s="551">
        <v>0</v>
      </c>
      <c r="M32" s="551">
        <v>0</v>
      </c>
      <c r="N32" s="551">
        <v>0</v>
      </c>
      <c r="O32" s="551">
        <v>0</v>
      </c>
      <c r="P32" s="551">
        <v>0</v>
      </c>
      <c r="Q32" s="551">
        <v>0</v>
      </c>
      <c r="R32" s="551"/>
    </row>
    <row r="33" spans="1:18" x14ac:dyDescent="0.15">
      <c r="B33" s="515" t="s">
        <v>408</v>
      </c>
      <c r="D33" s="548">
        <f t="shared" si="2"/>
        <v>80</v>
      </c>
      <c r="F33" s="551">
        <v>0</v>
      </c>
      <c r="G33" s="551">
        <f t="shared" si="3"/>
        <v>-2</v>
      </c>
      <c r="H33" s="551">
        <v>0</v>
      </c>
      <c r="I33" s="551">
        <v>0</v>
      </c>
      <c r="J33" s="551">
        <v>0</v>
      </c>
      <c r="K33" s="551">
        <v>0</v>
      </c>
      <c r="L33" s="551">
        <v>0</v>
      </c>
      <c r="M33" s="551">
        <v>0</v>
      </c>
      <c r="N33" s="551">
        <v>0</v>
      </c>
      <c r="O33" s="551">
        <v>0</v>
      </c>
      <c r="P33" s="551">
        <v>0</v>
      </c>
      <c r="Q33" s="551">
        <v>0</v>
      </c>
      <c r="R33" s="551"/>
    </row>
    <row r="34" spans="1:18" s="463" customFormat="1" x14ac:dyDescent="0.15">
      <c r="A34" s="546"/>
      <c r="B34" s="236" t="s">
        <v>401</v>
      </c>
      <c r="C34" s="236"/>
      <c r="D34" s="557">
        <f>SUM(D29:D33)</f>
        <v>581</v>
      </c>
      <c r="E34" s="557"/>
      <c r="F34" s="558">
        <f t="shared" ref="F34:Q34" si="4">SUM(F29:F33)</f>
        <v>0</v>
      </c>
      <c r="G34" s="558">
        <f t="shared" si="4"/>
        <v>-8</v>
      </c>
      <c r="H34" s="558">
        <f t="shared" si="4"/>
        <v>0</v>
      </c>
      <c r="I34" s="558">
        <f t="shared" si="4"/>
        <v>0</v>
      </c>
      <c r="J34" s="558">
        <f t="shared" si="4"/>
        <v>0</v>
      </c>
      <c r="K34" s="558">
        <f t="shared" si="4"/>
        <v>0</v>
      </c>
      <c r="L34" s="558">
        <f t="shared" si="4"/>
        <v>0</v>
      </c>
      <c r="M34" s="558">
        <f t="shared" si="4"/>
        <v>0</v>
      </c>
      <c r="N34" s="558">
        <f t="shared" si="4"/>
        <v>0</v>
      </c>
      <c r="O34" s="558">
        <f t="shared" si="4"/>
        <v>0</v>
      </c>
      <c r="P34" s="558">
        <f t="shared" si="4"/>
        <v>0</v>
      </c>
      <c r="Q34" s="558">
        <f t="shared" si="4"/>
        <v>0</v>
      </c>
      <c r="R34" s="558"/>
    </row>
    <row r="35" spans="1:18" x14ac:dyDescent="0.15">
      <c r="F35" s="551"/>
      <c r="G35" s="551"/>
      <c r="H35" s="551"/>
      <c r="I35" s="551"/>
      <c r="J35" s="551"/>
      <c r="K35" s="551"/>
      <c r="L35" s="551"/>
      <c r="M35" s="551"/>
      <c r="N35" s="551"/>
      <c r="O35" s="551"/>
      <c r="P35" s="551"/>
      <c r="Q35" s="551"/>
      <c r="R35" s="551"/>
    </row>
    <row r="36" spans="1:18" x14ac:dyDescent="0.15">
      <c r="F36" s="551"/>
      <c r="G36" s="551"/>
      <c r="H36" s="551"/>
      <c r="I36" s="551"/>
      <c r="J36" s="551"/>
      <c r="K36" s="551"/>
      <c r="L36" s="551"/>
      <c r="M36" s="551"/>
      <c r="N36" s="551"/>
      <c r="O36" s="551"/>
      <c r="P36" s="551"/>
      <c r="Q36" s="551"/>
      <c r="R36" s="551"/>
    </row>
    <row r="37" spans="1:18" x14ac:dyDescent="0.15">
      <c r="F37" s="551"/>
      <c r="G37" s="551"/>
      <c r="H37" s="551"/>
      <c r="I37" s="551"/>
      <c r="J37" s="551"/>
      <c r="K37" s="551"/>
      <c r="L37" s="551"/>
      <c r="M37" s="551"/>
      <c r="N37" s="551"/>
      <c r="O37" s="551"/>
      <c r="P37" s="551"/>
      <c r="Q37" s="551"/>
      <c r="R37" s="551"/>
    </row>
    <row r="38" spans="1:18" s="555" customFormat="1" ht="10" x14ac:dyDescent="0.2">
      <c r="A38" s="541"/>
      <c r="B38" s="542" t="s">
        <v>409</v>
      </c>
      <c r="C38" s="542"/>
      <c r="D38" s="554"/>
      <c r="E38" s="554"/>
      <c r="F38" s="554"/>
      <c r="G38" s="554"/>
      <c r="H38" s="554"/>
      <c r="I38" s="554"/>
      <c r="J38" s="554"/>
      <c r="K38" s="554"/>
      <c r="L38" s="554"/>
      <c r="M38" s="554"/>
      <c r="N38" s="554"/>
      <c r="O38" s="554"/>
      <c r="P38" s="554"/>
      <c r="Q38" s="554"/>
      <c r="R38" s="554"/>
    </row>
    <row r="39" spans="1:18" x14ac:dyDescent="0.15">
      <c r="F39" s="551"/>
      <c r="G39" s="551"/>
      <c r="H39" s="551"/>
      <c r="I39" s="551"/>
      <c r="J39" s="551"/>
      <c r="K39" s="551"/>
      <c r="L39" s="551"/>
      <c r="M39" s="551"/>
      <c r="N39" s="551"/>
      <c r="O39" s="551"/>
      <c r="P39" s="551"/>
      <c r="Q39" s="551"/>
      <c r="R39" s="551"/>
    </row>
    <row r="40" spans="1:18" x14ac:dyDescent="0.15">
      <c r="B40" s="515" t="s">
        <v>410</v>
      </c>
      <c r="F40" s="546">
        <v>0</v>
      </c>
      <c r="G40" s="546">
        <v>0</v>
      </c>
      <c r="H40" s="537">
        <v>0</v>
      </c>
      <c r="I40" s="537">
        <v>0</v>
      </c>
      <c r="J40" s="537">
        <v>0</v>
      </c>
      <c r="K40" s="537">
        <v>0</v>
      </c>
      <c r="L40" s="537">
        <v>0</v>
      </c>
      <c r="M40" s="537">
        <v>0</v>
      </c>
      <c r="N40" s="537">
        <v>0</v>
      </c>
      <c r="O40" s="537">
        <v>0</v>
      </c>
      <c r="P40" s="537">
        <v>0</v>
      </c>
      <c r="Q40" s="537">
        <v>0</v>
      </c>
      <c r="R40" s="551"/>
    </row>
    <row r="41" spans="1:18" x14ac:dyDescent="0.15">
      <c r="B41" s="515" t="s">
        <v>411</v>
      </c>
      <c r="F41" s="537">
        <v>0</v>
      </c>
      <c r="G41" s="537">
        <v>1</v>
      </c>
      <c r="H41" s="537">
        <v>0</v>
      </c>
      <c r="I41" s="537">
        <v>0</v>
      </c>
      <c r="J41" s="537">
        <v>0</v>
      </c>
      <c r="K41" s="537">
        <v>0</v>
      </c>
      <c r="L41" s="537">
        <v>0</v>
      </c>
      <c r="M41" s="537">
        <v>0</v>
      </c>
      <c r="N41" s="537">
        <v>0</v>
      </c>
      <c r="O41" s="537">
        <v>0</v>
      </c>
      <c r="P41" s="537">
        <v>0</v>
      </c>
      <c r="Q41" s="537">
        <v>0</v>
      </c>
      <c r="R41" s="551"/>
    </row>
    <row r="42" spans="1:18" x14ac:dyDescent="0.15">
      <c r="B42" s="515" t="s">
        <v>412</v>
      </c>
      <c r="F42" s="537">
        <v>0</v>
      </c>
      <c r="G42" s="537">
        <v>0</v>
      </c>
      <c r="H42" s="537">
        <v>0</v>
      </c>
      <c r="I42" s="537">
        <v>0</v>
      </c>
      <c r="J42" s="537">
        <v>0</v>
      </c>
      <c r="K42" s="537">
        <v>0</v>
      </c>
      <c r="L42" s="537">
        <v>0</v>
      </c>
      <c r="M42" s="537">
        <v>0</v>
      </c>
      <c r="N42" s="537">
        <v>0</v>
      </c>
      <c r="O42" s="537">
        <v>0</v>
      </c>
      <c r="P42" s="537">
        <v>0</v>
      </c>
      <c r="Q42" s="537">
        <v>0</v>
      </c>
      <c r="R42" s="551"/>
    </row>
    <row r="43" spans="1:18" x14ac:dyDescent="0.15">
      <c r="B43" s="515" t="s">
        <v>413</v>
      </c>
      <c r="F43" s="537">
        <v>0</v>
      </c>
      <c r="G43" s="537">
        <v>0</v>
      </c>
      <c r="H43" s="537">
        <v>0</v>
      </c>
      <c r="I43" s="537">
        <v>0</v>
      </c>
      <c r="J43" s="537">
        <v>0</v>
      </c>
      <c r="K43" s="537">
        <v>0</v>
      </c>
      <c r="L43" s="537">
        <v>0</v>
      </c>
      <c r="M43" s="537">
        <v>0</v>
      </c>
      <c r="N43" s="537">
        <v>0</v>
      </c>
      <c r="O43" s="537">
        <v>0</v>
      </c>
      <c r="P43" s="537">
        <v>0</v>
      </c>
      <c r="Q43" s="537">
        <v>0</v>
      </c>
      <c r="R43" s="551"/>
    </row>
    <row r="44" spans="1:18" x14ac:dyDescent="0.15">
      <c r="B44" s="515" t="s">
        <v>414</v>
      </c>
      <c r="F44" s="537">
        <v>0</v>
      </c>
      <c r="G44" s="537">
        <v>0</v>
      </c>
      <c r="H44" s="537">
        <v>0</v>
      </c>
      <c r="I44" s="537">
        <v>0</v>
      </c>
      <c r="J44" s="537">
        <v>0</v>
      </c>
      <c r="K44" s="537">
        <v>0</v>
      </c>
      <c r="L44" s="537">
        <v>0</v>
      </c>
      <c r="M44" s="537">
        <v>0</v>
      </c>
      <c r="N44" s="537">
        <v>0</v>
      </c>
      <c r="O44" s="537">
        <v>0</v>
      </c>
      <c r="P44" s="537">
        <v>0</v>
      </c>
      <c r="Q44" s="537">
        <v>0</v>
      </c>
      <c r="R44" s="551"/>
    </row>
    <row r="45" spans="1:18" x14ac:dyDescent="0.15">
      <c r="B45" s="515" t="s">
        <v>415</v>
      </c>
      <c r="F45" s="537">
        <v>0</v>
      </c>
      <c r="G45" s="537">
        <v>0</v>
      </c>
      <c r="H45" s="537">
        <v>0</v>
      </c>
      <c r="I45" s="537">
        <v>0</v>
      </c>
      <c r="J45" s="537">
        <v>0</v>
      </c>
      <c r="K45" s="537">
        <v>0</v>
      </c>
      <c r="L45" s="537">
        <v>0</v>
      </c>
      <c r="M45" s="537">
        <v>0</v>
      </c>
      <c r="N45" s="537">
        <v>0</v>
      </c>
      <c r="O45" s="537">
        <v>0</v>
      </c>
      <c r="P45" s="537">
        <v>0</v>
      </c>
      <c r="Q45" s="537">
        <v>0</v>
      </c>
      <c r="R45" s="551"/>
    </row>
    <row r="46" spans="1:18" x14ac:dyDescent="0.15">
      <c r="B46" s="515" t="s">
        <v>416</v>
      </c>
      <c r="F46" s="537">
        <v>0</v>
      </c>
      <c r="G46" s="537">
        <v>0</v>
      </c>
      <c r="H46" s="537">
        <v>0</v>
      </c>
      <c r="I46" s="537">
        <v>0</v>
      </c>
      <c r="J46" s="537">
        <v>0</v>
      </c>
      <c r="K46" s="537">
        <v>0</v>
      </c>
      <c r="L46" s="537">
        <v>0</v>
      </c>
      <c r="M46" s="537">
        <v>0</v>
      </c>
      <c r="N46" s="537">
        <v>0</v>
      </c>
      <c r="O46" s="537">
        <v>0</v>
      </c>
      <c r="P46" s="537">
        <v>0</v>
      </c>
      <c r="Q46" s="537">
        <v>0</v>
      </c>
      <c r="R46" s="551"/>
    </row>
    <row r="47" spans="1:18" x14ac:dyDescent="0.15">
      <c r="B47" s="515" t="s">
        <v>417</v>
      </c>
      <c r="F47" s="537">
        <v>0</v>
      </c>
      <c r="G47" s="537">
        <v>0</v>
      </c>
      <c r="H47" s="537">
        <v>0</v>
      </c>
      <c r="I47" s="537">
        <v>0</v>
      </c>
      <c r="J47" s="537">
        <v>0</v>
      </c>
      <c r="K47" s="537">
        <v>0</v>
      </c>
      <c r="L47" s="537">
        <v>0</v>
      </c>
      <c r="M47" s="537">
        <v>0</v>
      </c>
      <c r="N47" s="537">
        <v>0</v>
      </c>
      <c r="O47" s="537">
        <v>0</v>
      </c>
      <c r="P47" s="537">
        <v>0</v>
      </c>
      <c r="Q47" s="537">
        <v>0</v>
      </c>
      <c r="R47" s="551"/>
    </row>
    <row r="48" spans="1:18" x14ac:dyDescent="0.15">
      <c r="B48" s="515" t="s">
        <v>418</v>
      </c>
      <c r="F48" s="537">
        <v>0</v>
      </c>
      <c r="G48" s="537">
        <v>0</v>
      </c>
      <c r="H48" s="537">
        <v>0</v>
      </c>
      <c r="I48" s="537">
        <v>0</v>
      </c>
      <c r="J48" s="537">
        <v>0</v>
      </c>
      <c r="K48" s="537">
        <v>0</v>
      </c>
      <c r="L48" s="537">
        <v>0</v>
      </c>
      <c r="M48" s="537">
        <v>0</v>
      </c>
      <c r="N48" s="537">
        <v>0</v>
      </c>
      <c r="O48" s="537">
        <v>0</v>
      </c>
      <c r="P48" s="537">
        <v>0</v>
      </c>
      <c r="Q48" s="537">
        <v>0</v>
      </c>
      <c r="R48" s="551"/>
    </row>
    <row r="49" spans="1:18" x14ac:dyDescent="0.15">
      <c r="B49" s="515" t="s">
        <v>419</v>
      </c>
      <c r="F49" s="537">
        <v>0</v>
      </c>
      <c r="G49" s="537">
        <v>0</v>
      </c>
      <c r="H49" s="537">
        <v>0</v>
      </c>
      <c r="I49" s="537">
        <v>0</v>
      </c>
      <c r="J49" s="537">
        <v>0</v>
      </c>
      <c r="K49" s="537">
        <v>0</v>
      </c>
      <c r="L49" s="537">
        <v>0</v>
      </c>
      <c r="M49" s="537">
        <v>0</v>
      </c>
      <c r="N49" s="537">
        <v>0</v>
      </c>
      <c r="O49" s="537">
        <v>0</v>
      </c>
      <c r="P49" s="537">
        <v>0</v>
      </c>
      <c r="Q49" s="537">
        <v>0</v>
      </c>
      <c r="R49" s="551"/>
    </row>
    <row r="50" spans="1:18" x14ac:dyDescent="0.15">
      <c r="B50" s="515" t="s">
        <v>420</v>
      </c>
      <c r="F50" s="537">
        <v>0</v>
      </c>
      <c r="G50" s="537">
        <v>0</v>
      </c>
      <c r="H50" s="537">
        <v>0</v>
      </c>
      <c r="I50" s="537">
        <v>0</v>
      </c>
      <c r="J50" s="537">
        <v>0</v>
      </c>
      <c r="K50" s="537">
        <v>0</v>
      </c>
      <c r="L50" s="537">
        <v>0</v>
      </c>
      <c r="M50" s="537">
        <v>0</v>
      </c>
      <c r="N50" s="537">
        <v>0</v>
      </c>
      <c r="O50" s="537">
        <v>0</v>
      </c>
      <c r="P50" s="537">
        <v>0</v>
      </c>
      <c r="Q50" s="537">
        <v>0</v>
      </c>
      <c r="R50" s="551"/>
    </row>
    <row r="51" spans="1:18" x14ac:dyDescent="0.15">
      <c r="B51" s="515" t="s">
        <v>421</v>
      </c>
      <c r="F51" s="537">
        <v>0</v>
      </c>
      <c r="G51" s="537">
        <v>0</v>
      </c>
      <c r="H51" s="537">
        <v>0</v>
      </c>
      <c r="I51" s="537">
        <v>0</v>
      </c>
      <c r="J51" s="537">
        <v>0</v>
      </c>
      <c r="K51" s="537">
        <v>0</v>
      </c>
      <c r="L51" s="537">
        <v>0</v>
      </c>
      <c r="M51" s="537">
        <v>0</v>
      </c>
      <c r="N51" s="537">
        <v>0</v>
      </c>
      <c r="O51" s="537">
        <v>0</v>
      </c>
      <c r="P51" s="537">
        <v>0</v>
      </c>
      <c r="Q51" s="537">
        <v>0</v>
      </c>
      <c r="R51" s="551"/>
    </row>
    <row r="52" spans="1:18" s="463" customFormat="1" x14ac:dyDescent="0.15">
      <c r="A52" s="546"/>
      <c r="B52" s="236" t="s">
        <v>422</v>
      </c>
      <c r="C52" s="236"/>
      <c r="D52" s="557">
        <f>SUM(D40:D51)</f>
        <v>0</v>
      </c>
      <c r="E52" s="557"/>
      <c r="F52" s="557">
        <f>SUM(F40:F51)</f>
        <v>0</v>
      </c>
      <c r="G52" s="557">
        <f t="shared" ref="G52:Q52" si="5">SUM(G40:G51)</f>
        <v>1</v>
      </c>
      <c r="H52" s="557">
        <f t="shared" si="5"/>
        <v>0</v>
      </c>
      <c r="I52" s="557">
        <f t="shared" si="5"/>
        <v>0</v>
      </c>
      <c r="J52" s="557">
        <f t="shared" si="5"/>
        <v>0</v>
      </c>
      <c r="K52" s="557">
        <f t="shared" si="5"/>
        <v>0</v>
      </c>
      <c r="L52" s="557">
        <f t="shared" si="5"/>
        <v>0</v>
      </c>
      <c r="M52" s="557">
        <f t="shared" si="5"/>
        <v>0</v>
      </c>
      <c r="N52" s="557">
        <f t="shared" si="5"/>
        <v>0</v>
      </c>
      <c r="O52" s="557">
        <f t="shared" si="5"/>
        <v>0</v>
      </c>
      <c r="P52" s="557">
        <f t="shared" si="5"/>
        <v>0</v>
      </c>
      <c r="Q52" s="557">
        <f t="shared" si="5"/>
        <v>0</v>
      </c>
      <c r="R52" s="557"/>
    </row>
    <row r="53" spans="1:18" x14ac:dyDescent="0.15">
      <c r="F53" s="559"/>
      <c r="G53" s="560"/>
      <c r="H53" s="560"/>
      <c r="I53" s="560"/>
      <c r="J53" s="560"/>
      <c r="K53" s="560"/>
      <c r="L53" s="551"/>
      <c r="M53" s="560"/>
      <c r="N53" s="560"/>
      <c r="O53" s="560"/>
      <c r="P53" s="560"/>
      <c r="Q53" s="560"/>
      <c r="R53" s="561"/>
    </row>
    <row r="54" spans="1:18" x14ac:dyDescent="0.15">
      <c r="F54" s="559"/>
      <c r="G54" s="560"/>
      <c r="H54" s="560"/>
      <c r="I54" s="560"/>
      <c r="J54" s="560"/>
      <c r="K54" s="560"/>
      <c r="L54" s="551"/>
      <c r="M54" s="560"/>
      <c r="N54" s="560"/>
      <c r="O54" s="560"/>
      <c r="P54" s="560"/>
      <c r="Q54" s="560"/>
      <c r="R54" s="561"/>
    </row>
    <row r="56" spans="1:18" s="555" customFormat="1" ht="10" x14ac:dyDescent="0.2">
      <c r="A56" s="541"/>
      <c r="B56" s="562" t="s">
        <v>423</v>
      </c>
      <c r="C56" s="562"/>
      <c r="D56" s="563"/>
      <c r="E56" s="563"/>
      <c r="F56" s="564"/>
      <c r="G56" s="565"/>
      <c r="H56" s="564"/>
      <c r="I56" s="564"/>
      <c r="J56" s="564"/>
      <c r="K56" s="564"/>
      <c r="L56" s="564"/>
      <c r="M56" s="564"/>
      <c r="N56" s="564"/>
      <c r="O56" s="564"/>
      <c r="P56" s="564"/>
      <c r="Q56" s="564"/>
      <c r="R56" s="564"/>
    </row>
    <row r="57" spans="1:18" x14ac:dyDescent="0.15">
      <c r="B57" s="552" t="s">
        <v>424</v>
      </c>
      <c r="C57" s="552"/>
      <c r="D57" s="566"/>
      <c r="E57" s="566"/>
      <c r="F57" s="190" t="s">
        <v>425</v>
      </c>
      <c r="G57" s="190" t="s">
        <v>426</v>
      </c>
      <c r="H57" s="190" t="s">
        <v>427</v>
      </c>
      <c r="I57" s="190"/>
      <c r="J57" s="190"/>
      <c r="K57" s="190"/>
      <c r="L57" s="190"/>
      <c r="M57" s="190"/>
      <c r="N57" s="190"/>
      <c r="O57" s="190"/>
      <c r="P57" s="190"/>
      <c r="Q57" s="567"/>
      <c r="R57" s="190"/>
    </row>
    <row r="58" spans="1:18" x14ac:dyDescent="0.15">
      <c r="B58" s="568"/>
      <c r="C58" s="568"/>
      <c r="F58" s="569"/>
      <c r="G58" s="556"/>
      <c r="H58" s="515"/>
      <c r="I58" s="570"/>
      <c r="O58" s="571"/>
    </row>
    <row r="59" spans="1:18" x14ac:dyDescent="0.15">
      <c r="B59" s="573"/>
      <c r="F59" s="574"/>
      <c r="G59" s="574"/>
      <c r="H59" s="575"/>
      <c r="J59" s="576"/>
      <c r="K59" s="576"/>
      <c r="L59" s="576"/>
      <c r="M59" s="576"/>
      <c r="N59" s="577"/>
      <c r="O59" s="578"/>
      <c r="P59" s="514"/>
      <c r="Q59" s="579"/>
    </row>
    <row r="60" spans="1:18" x14ac:dyDescent="0.15">
      <c r="A60" s="514">
        <v>1</v>
      </c>
      <c r="B60" s="573" t="s">
        <v>428</v>
      </c>
      <c r="F60" s="574" t="s">
        <v>429</v>
      </c>
      <c r="G60" s="574" t="s">
        <v>430</v>
      </c>
      <c r="H60" s="575">
        <f t="shared" ref="H60:H63" si="6">Q60/12</f>
        <v>25.833333333333332</v>
      </c>
      <c r="J60" s="576"/>
      <c r="K60" s="578"/>
      <c r="L60" s="578"/>
      <c r="M60" s="578"/>
      <c r="N60" s="577"/>
      <c r="O60" s="578"/>
      <c r="P60" s="514"/>
      <c r="Q60" s="579">
        <f t="shared" ref="Q60:Q63" si="7">DATEDIF(F60,G60,"m")</f>
        <v>310</v>
      </c>
    </row>
    <row r="61" spans="1:18" x14ac:dyDescent="0.15">
      <c r="A61" s="514">
        <v>2</v>
      </c>
      <c r="B61" s="573" t="s">
        <v>431</v>
      </c>
      <c r="F61" s="574" t="s">
        <v>432</v>
      </c>
      <c r="G61" s="574" t="s">
        <v>430</v>
      </c>
      <c r="H61" s="575">
        <f t="shared" si="6"/>
        <v>25.25</v>
      </c>
      <c r="P61" s="514"/>
      <c r="Q61" s="579">
        <f t="shared" si="7"/>
        <v>303</v>
      </c>
    </row>
    <row r="62" spans="1:18" x14ac:dyDescent="0.15">
      <c r="A62" s="514">
        <v>3</v>
      </c>
      <c r="B62" s="573" t="s">
        <v>433</v>
      </c>
      <c r="F62" s="574" t="s">
        <v>432</v>
      </c>
      <c r="G62" s="574" t="s">
        <v>430</v>
      </c>
      <c r="H62" s="575">
        <f t="shared" si="6"/>
        <v>25.25</v>
      </c>
      <c r="P62" s="514"/>
      <c r="Q62" s="579">
        <f t="shared" si="7"/>
        <v>303</v>
      </c>
    </row>
    <row r="63" spans="1:18" x14ac:dyDescent="0.15">
      <c r="A63" s="514">
        <v>4</v>
      </c>
      <c r="B63" s="573" t="s">
        <v>434</v>
      </c>
      <c r="F63" s="574" t="s">
        <v>432</v>
      </c>
      <c r="G63" s="574" t="s">
        <v>430</v>
      </c>
      <c r="H63" s="575">
        <f t="shared" si="6"/>
        <v>25.25</v>
      </c>
      <c r="P63" s="514"/>
      <c r="Q63" s="579">
        <f t="shared" si="7"/>
        <v>303</v>
      </c>
    </row>
    <row r="64" spans="1:18" x14ac:dyDescent="0.15">
      <c r="B64" s="580"/>
      <c r="F64" s="581"/>
      <c r="G64" s="581"/>
      <c r="H64" s="575"/>
      <c r="P64" s="514"/>
      <c r="Q64" s="579"/>
    </row>
    <row r="65" spans="2:18" x14ac:dyDescent="0.15">
      <c r="B65" s="580"/>
      <c r="F65" s="581"/>
      <c r="G65" s="581"/>
      <c r="H65" s="575"/>
      <c r="P65" s="514"/>
      <c r="Q65" s="579"/>
    </row>
    <row r="66" spans="2:18" x14ac:dyDescent="0.15">
      <c r="B66" s="580"/>
      <c r="F66" s="581"/>
      <c r="G66" s="581"/>
      <c r="H66" s="575"/>
      <c r="P66" s="514"/>
      <c r="Q66" s="579"/>
    </row>
    <row r="67" spans="2:18" x14ac:dyDescent="0.15">
      <c r="F67" s="585"/>
      <c r="G67" s="581"/>
      <c r="H67" s="581"/>
      <c r="I67" s="586"/>
      <c r="J67" s="514"/>
      <c r="K67" s="581"/>
      <c r="L67" s="584"/>
      <c r="M67" s="515"/>
      <c r="O67" s="587"/>
      <c r="P67" s="515"/>
      <c r="Q67" s="588"/>
      <c r="R67" s="584"/>
    </row>
    <row r="68" spans="2:18" x14ac:dyDescent="0.15">
      <c r="B68" s="580"/>
      <c r="F68" s="581"/>
      <c r="G68" s="581"/>
      <c r="H68" s="575"/>
      <c r="I68" s="582"/>
      <c r="J68" s="515"/>
      <c r="M68" s="581"/>
      <c r="N68" s="581"/>
      <c r="O68" s="581"/>
      <c r="P68" s="514"/>
      <c r="Q68" s="583"/>
      <c r="R68" s="584"/>
    </row>
    <row r="69" spans="2:18" x14ac:dyDescent="0.15">
      <c r="C69" s="569"/>
      <c r="F69" s="585"/>
      <c r="G69" s="581"/>
      <c r="H69" s="581"/>
      <c r="I69" s="586"/>
      <c r="J69" s="514"/>
      <c r="K69" s="581"/>
      <c r="L69" s="584"/>
      <c r="M69" s="515"/>
      <c r="O69" s="587"/>
      <c r="P69" s="515"/>
      <c r="Q69" s="588"/>
      <c r="R69" s="584"/>
    </row>
    <row r="70" spans="2:18" x14ac:dyDescent="0.15">
      <c r="F70" s="585"/>
      <c r="G70" s="581"/>
      <c r="H70" s="581"/>
      <c r="I70" s="589"/>
      <c r="J70" s="514"/>
      <c r="K70" s="581"/>
      <c r="L70" s="584"/>
      <c r="M70" s="515"/>
      <c r="O70" s="587"/>
      <c r="P70" s="515"/>
      <c r="Q70" s="588"/>
      <c r="R70" s="584"/>
    </row>
    <row r="71" spans="2:18" x14ac:dyDescent="0.15">
      <c r="F71" s="585"/>
      <c r="G71" s="581"/>
      <c r="H71" s="581"/>
      <c r="I71" s="589"/>
      <c r="J71" s="514"/>
      <c r="K71" s="581"/>
      <c r="L71" s="584"/>
      <c r="M71" s="515"/>
      <c r="O71" s="587"/>
      <c r="P71" s="515"/>
      <c r="Q71" s="588"/>
      <c r="R71" s="584"/>
    </row>
    <row r="72" spans="2:18" x14ac:dyDescent="0.15">
      <c r="F72" s="585"/>
      <c r="G72" s="581"/>
      <c r="H72" s="581"/>
      <c r="I72" s="589"/>
      <c r="J72" s="514"/>
      <c r="K72" s="590"/>
      <c r="L72" s="591"/>
      <c r="M72" s="592"/>
      <c r="O72" s="587"/>
      <c r="P72" s="515"/>
      <c r="Q72" s="588"/>
      <c r="R72" s="584"/>
    </row>
    <row r="73" spans="2:18" x14ac:dyDescent="0.15">
      <c r="F73" s="585"/>
      <c r="G73" s="581"/>
      <c r="H73" s="581"/>
      <c r="I73" s="589"/>
      <c r="J73" s="514"/>
      <c r="K73" s="590"/>
      <c r="L73" s="591"/>
      <c r="M73" s="592"/>
      <c r="O73" s="587"/>
      <c r="P73" s="515"/>
      <c r="Q73" s="588"/>
      <c r="R73" s="584"/>
    </row>
    <row r="74" spans="2:18" x14ac:dyDescent="0.15">
      <c r="F74" s="585"/>
      <c r="G74" s="581"/>
      <c r="H74" s="581"/>
      <c r="I74" s="589"/>
      <c r="J74" s="514"/>
      <c r="K74" s="590"/>
      <c r="L74" s="591"/>
      <c r="M74" s="592"/>
      <c r="O74" s="587"/>
      <c r="P74" s="515"/>
      <c r="Q74" s="588"/>
      <c r="R74" s="584"/>
    </row>
    <row r="75" spans="2:18" x14ac:dyDescent="0.15">
      <c r="F75" s="585"/>
      <c r="G75" s="581"/>
      <c r="H75" s="581"/>
      <c r="I75" s="589"/>
      <c r="J75" s="514"/>
      <c r="K75" s="590"/>
      <c r="L75" s="591"/>
      <c r="M75" s="592"/>
      <c r="O75" s="587"/>
      <c r="P75" s="515"/>
      <c r="Q75" s="588"/>
      <c r="R75" s="584"/>
    </row>
  </sheetData>
  <pageMargins left="0.4" right="0.4" top="0.45" bottom="0.6" header="0.3" footer="0.25"/>
  <pageSetup orientation="landscape" errors="blank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77BC8-0DC3-4BFA-ADEB-4B4FF5A47043}">
  <sheetPr>
    <tabColor rgb="FF6600FF"/>
  </sheetPr>
  <dimension ref="B2:F33"/>
  <sheetViews>
    <sheetView zoomScaleNormal="100" zoomScaleSheetLayoutView="100" workbookViewId="0">
      <selection activeCell="K27" sqref="K27"/>
    </sheetView>
  </sheetViews>
  <sheetFormatPr defaultColWidth="9.8984375" defaultRowHeight="10" x14ac:dyDescent="0.2"/>
  <cols>
    <col min="1" max="1" width="2.796875" style="82" customWidth="1"/>
    <col min="2" max="2" width="12.3984375" style="67" customWidth="1"/>
    <col min="3" max="3" width="7.09765625" style="68" customWidth="1"/>
    <col min="4" max="4" width="1.8984375" style="68" customWidth="1"/>
    <col min="5" max="5" width="63.8984375" style="83" customWidth="1"/>
    <col min="6" max="6" width="3.3984375" style="84" customWidth="1"/>
    <col min="7" max="16384" width="9.8984375" style="82"/>
  </cols>
  <sheetData>
    <row r="2" spans="2:6" s="70" customFormat="1" x14ac:dyDescent="0.2">
      <c r="B2" s="67"/>
      <c r="C2" s="68"/>
      <c r="D2" s="68"/>
      <c r="E2" s="69" t="s">
        <v>30</v>
      </c>
      <c r="F2" s="69"/>
    </row>
    <row r="3" spans="2:6" s="74" customFormat="1" ht="12.75" x14ac:dyDescent="0.25">
      <c r="B3" s="71"/>
      <c r="C3" s="72"/>
      <c r="D3" s="72"/>
      <c r="E3" s="73">
        <f>'[10]OA To Do &amp; Notes'!D3</f>
        <v>44501</v>
      </c>
      <c r="F3" s="73"/>
    </row>
    <row r="4" spans="2:6" s="77" customFormat="1" ht="11.65" x14ac:dyDescent="0.25">
      <c r="B4" s="67"/>
      <c r="C4" s="68"/>
      <c r="D4" s="68"/>
      <c r="E4" s="75" t="s">
        <v>31</v>
      </c>
      <c r="F4" s="76"/>
    </row>
    <row r="5" spans="2:6" s="70" customFormat="1" x14ac:dyDescent="0.2">
      <c r="B5" s="67"/>
      <c r="C5" s="68"/>
      <c r="D5" s="68"/>
      <c r="E5" s="78"/>
      <c r="F5" s="79"/>
    </row>
    <row r="6" spans="2:6" s="70" customFormat="1" x14ac:dyDescent="0.2">
      <c r="B6" s="67"/>
      <c r="C6" s="68"/>
      <c r="D6" s="68"/>
      <c r="E6" s="78"/>
      <c r="F6" s="79"/>
    </row>
    <row r="7" spans="2:6" s="70" customFormat="1" x14ac:dyDescent="0.2">
      <c r="B7" s="67" t="s">
        <v>32</v>
      </c>
      <c r="C7" s="68"/>
      <c r="D7" s="68"/>
      <c r="E7" s="78"/>
      <c r="F7" s="79"/>
    </row>
    <row r="8" spans="2:6" s="70" customFormat="1" x14ac:dyDescent="0.2">
      <c r="B8" s="67"/>
      <c r="C8" s="68"/>
      <c r="D8" s="68"/>
      <c r="E8" s="78"/>
      <c r="F8" s="79"/>
    </row>
    <row r="9" spans="2:6" s="70" customFormat="1" x14ac:dyDescent="0.2">
      <c r="B9" s="67"/>
      <c r="C9" s="68"/>
      <c r="D9" s="68"/>
      <c r="E9" s="78"/>
      <c r="F9" s="79"/>
    </row>
    <row r="10" spans="2:6" x14ac:dyDescent="0.2">
      <c r="B10" s="67" t="s">
        <v>33</v>
      </c>
      <c r="C10" s="80" t="s">
        <v>34</v>
      </c>
      <c r="D10" s="80"/>
      <c r="E10" s="81" t="s">
        <v>35</v>
      </c>
      <c r="F10" s="81"/>
    </row>
    <row r="11" spans="2:6" x14ac:dyDescent="0.2">
      <c r="B11" s="67" t="s">
        <v>36</v>
      </c>
      <c r="C11" s="68" t="s">
        <v>37</v>
      </c>
      <c r="E11" s="83" t="s">
        <v>38</v>
      </c>
      <c r="F11" s="83"/>
    </row>
    <row r="12" spans="2:6" x14ac:dyDescent="0.2">
      <c r="C12" s="68" t="s">
        <v>39</v>
      </c>
      <c r="E12" s="83" t="s">
        <v>40</v>
      </c>
      <c r="F12" s="83"/>
    </row>
    <row r="15" spans="2:6" x14ac:dyDescent="0.2">
      <c r="B15" s="67" t="s">
        <v>41</v>
      </c>
      <c r="C15" s="80" t="s">
        <v>42</v>
      </c>
      <c r="D15" s="80"/>
      <c r="E15" s="83" t="s">
        <v>43</v>
      </c>
    </row>
    <row r="16" spans="2:6" x14ac:dyDescent="0.2">
      <c r="C16" s="68" t="s">
        <v>44</v>
      </c>
      <c r="E16" s="83" t="s">
        <v>45</v>
      </c>
    </row>
    <row r="17" spans="2:6" x14ac:dyDescent="0.2">
      <c r="C17" s="68" t="s">
        <v>46</v>
      </c>
      <c r="E17" s="83" t="s">
        <v>47</v>
      </c>
    </row>
    <row r="18" spans="2:6" x14ac:dyDescent="0.2">
      <c r="C18" s="68" t="s">
        <v>48</v>
      </c>
      <c r="E18" s="83" t="s">
        <v>49</v>
      </c>
    </row>
    <row r="19" spans="2:6" x14ac:dyDescent="0.2">
      <c r="C19" s="68" t="s">
        <v>50</v>
      </c>
      <c r="E19" s="83" t="s">
        <v>51</v>
      </c>
    </row>
    <row r="20" spans="2:6" x14ac:dyDescent="0.2">
      <c r="E20" s="85"/>
      <c r="F20" s="86"/>
    </row>
    <row r="22" spans="2:6" x14ac:dyDescent="0.2">
      <c r="B22" s="67" t="s">
        <v>52</v>
      </c>
      <c r="C22" s="80" t="s">
        <v>53</v>
      </c>
      <c r="D22" s="80"/>
      <c r="E22" s="83" t="s">
        <v>54</v>
      </c>
    </row>
    <row r="23" spans="2:6" x14ac:dyDescent="0.2">
      <c r="C23" s="68" t="s">
        <v>55</v>
      </c>
      <c r="E23" s="83" t="s">
        <v>56</v>
      </c>
    </row>
    <row r="24" spans="2:6" x14ac:dyDescent="0.2">
      <c r="C24" s="68" t="s">
        <v>57</v>
      </c>
      <c r="E24" s="83" t="s">
        <v>58</v>
      </c>
    </row>
    <row r="27" spans="2:6" x14ac:dyDescent="0.2">
      <c r="B27" s="67" t="s">
        <v>59</v>
      </c>
      <c r="C27" s="80" t="s">
        <v>60</v>
      </c>
      <c r="D27" s="80"/>
      <c r="E27" s="83" t="s">
        <v>61</v>
      </c>
    </row>
    <row r="28" spans="2:6" x14ac:dyDescent="0.2">
      <c r="C28" s="68" t="s">
        <v>62</v>
      </c>
      <c r="D28" s="80"/>
      <c r="E28" s="83" t="s">
        <v>63</v>
      </c>
    </row>
    <row r="29" spans="2:6" x14ac:dyDescent="0.2">
      <c r="C29" s="68" t="s">
        <v>62</v>
      </c>
      <c r="E29" s="83" t="s">
        <v>64</v>
      </c>
    </row>
    <row r="32" spans="2:6" x14ac:dyDescent="0.2">
      <c r="B32" s="67" t="s">
        <v>65</v>
      </c>
      <c r="E32" s="87" t="s">
        <v>66</v>
      </c>
      <c r="F32" s="87"/>
    </row>
    <row r="33" spans="5:6" x14ac:dyDescent="0.2">
      <c r="E33" s="87"/>
      <c r="F33" s="87"/>
    </row>
  </sheetData>
  <pageMargins left="0.65" right="0.4" top="0.6" bottom="0.6" header="0.3" footer="0.25"/>
  <pageSetup orientation="portrait" errors="blank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4E2AC-6214-4E58-A584-C6FD7093F669}">
  <sheetPr>
    <tabColor rgb="FF6600FF"/>
  </sheetPr>
  <dimension ref="A1:L71"/>
  <sheetViews>
    <sheetView zoomScaleNormal="100" workbookViewId="0">
      <selection activeCell="K27" sqref="K27"/>
    </sheetView>
  </sheetViews>
  <sheetFormatPr defaultColWidth="9.8984375" defaultRowHeight="9.4499999999999993" x14ac:dyDescent="0.2"/>
  <cols>
    <col min="1" max="1" width="3.8984375" style="128" customWidth="1"/>
    <col min="2" max="2" width="1.69921875" style="128" customWidth="1"/>
    <col min="3" max="3" width="2" style="128" customWidth="1"/>
    <col min="4" max="4" width="3" style="128" customWidth="1"/>
    <col min="5" max="5" width="29.69921875" style="128" customWidth="1"/>
    <col min="6" max="6" width="10" style="106" customWidth="1"/>
    <col min="7" max="7" width="10.3984375" style="129" customWidth="1"/>
    <col min="8" max="8" width="11.5" style="106" customWidth="1"/>
    <col min="9" max="9" width="2.5" style="106" customWidth="1"/>
    <col min="10" max="10" width="8.09765625" style="109" customWidth="1"/>
    <col min="11" max="11" width="9.296875" style="110" customWidth="1"/>
    <col min="12" max="12" width="3.59765625" style="93" customWidth="1"/>
    <col min="13" max="16384" width="9.8984375" style="93"/>
  </cols>
  <sheetData>
    <row r="1" spans="1:11" x14ac:dyDescent="0.2">
      <c r="A1" s="88"/>
      <c r="B1" s="88"/>
      <c r="C1" s="88"/>
      <c r="D1" s="88"/>
      <c r="E1" s="88"/>
      <c r="F1" s="89"/>
      <c r="G1" s="90"/>
      <c r="H1" s="89"/>
      <c r="I1" s="89"/>
      <c r="J1" s="91"/>
      <c r="K1" s="92"/>
    </row>
    <row r="2" spans="1:11" s="95" customFormat="1" ht="12.75" customHeight="1" x14ac:dyDescent="0.25">
      <c r="A2" s="94"/>
      <c r="B2" s="94"/>
      <c r="C2" s="94"/>
      <c r="D2" s="94"/>
      <c r="E2" s="88"/>
      <c r="F2" s="596">
        <f>'[10]OA To Do &amp; Notes'!D3</f>
        <v>44501</v>
      </c>
      <c r="G2" s="597"/>
      <c r="H2" s="597"/>
      <c r="I2" s="597"/>
      <c r="J2" s="597"/>
      <c r="K2" s="598"/>
    </row>
    <row r="3" spans="1:11" s="101" customFormat="1" ht="18.850000000000001" x14ac:dyDescent="0.2">
      <c r="A3" s="96"/>
      <c r="B3" s="96"/>
      <c r="C3" s="96"/>
      <c r="D3" s="96"/>
      <c r="E3" s="88"/>
      <c r="F3" s="97" t="s">
        <v>67</v>
      </c>
      <c r="G3" s="98" t="s">
        <v>68</v>
      </c>
      <c r="H3" s="98" t="s">
        <v>69</v>
      </c>
      <c r="I3" s="98"/>
      <c r="J3" s="99" t="s">
        <v>70</v>
      </c>
      <c r="K3" s="100" t="s">
        <v>71</v>
      </c>
    </row>
    <row r="4" spans="1:11" hidden="1" x14ac:dyDescent="0.2">
      <c r="A4" s="88"/>
      <c r="B4" s="88"/>
      <c r="C4" s="88"/>
      <c r="D4" s="88"/>
      <c r="E4" s="88"/>
      <c r="F4" s="89"/>
      <c r="G4" s="90"/>
      <c r="H4" s="89"/>
      <c r="I4" s="89"/>
      <c r="J4" s="102"/>
      <c r="K4" s="103"/>
    </row>
    <row r="5" spans="1:11" x14ac:dyDescent="0.2">
      <c r="A5" s="104"/>
      <c r="B5" s="105" t="s">
        <v>72</v>
      </c>
      <c r="C5" s="104"/>
      <c r="D5" s="104"/>
      <c r="E5" s="104"/>
      <c r="G5" s="107"/>
      <c r="H5" s="108"/>
      <c r="I5" s="108"/>
    </row>
    <row r="6" spans="1:11" x14ac:dyDescent="0.2">
      <c r="A6" s="104"/>
      <c r="B6" s="104"/>
      <c r="C6" s="104"/>
      <c r="D6" s="105" t="s">
        <v>33</v>
      </c>
      <c r="E6" s="104"/>
      <c r="G6" s="107"/>
      <c r="H6" s="108"/>
      <c r="I6" s="108"/>
    </row>
    <row r="7" spans="1:11" x14ac:dyDescent="0.2">
      <c r="A7" s="104"/>
      <c r="B7" s="104"/>
      <c r="C7" s="104"/>
      <c r="D7" s="111">
        <v>1</v>
      </c>
      <c r="E7" s="104" t="s">
        <v>73</v>
      </c>
      <c r="F7" s="112">
        <v>331425</v>
      </c>
      <c r="G7" s="113">
        <v>331625</v>
      </c>
      <c r="H7" s="114">
        <f t="shared" ref="H7:H19" si="0">ROUND((F7-G7),5)</f>
        <v>-200</v>
      </c>
      <c r="I7" s="114"/>
      <c r="J7" s="115">
        <f t="shared" ref="J7:J17" si="1">F7/G7</f>
        <v>0.99939690915944213</v>
      </c>
      <c r="K7" s="116">
        <v>-4500</v>
      </c>
    </row>
    <row r="8" spans="1:11" x14ac:dyDescent="0.2">
      <c r="A8" s="104"/>
      <c r="B8" s="104"/>
      <c r="C8" s="104"/>
      <c r="D8" s="111">
        <v>2</v>
      </c>
      <c r="E8" s="104" t="s">
        <v>74</v>
      </c>
      <c r="F8" s="112">
        <v>2040</v>
      </c>
      <c r="G8" s="113">
        <v>2400</v>
      </c>
      <c r="H8" s="114">
        <f t="shared" si="0"/>
        <v>-360</v>
      </c>
      <c r="I8" s="114"/>
      <c r="J8" s="115">
        <f t="shared" si="1"/>
        <v>0.85</v>
      </c>
      <c r="K8" s="116">
        <v>-120</v>
      </c>
    </row>
    <row r="9" spans="1:11" x14ac:dyDescent="0.2">
      <c r="A9" s="104"/>
      <c r="B9" s="104"/>
      <c r="C9" s="104"/>
      <c r="D9" s="111">
        <v>3</v>
      </c>
      <c r="E9" s="104" t="s">
        <v>75</v>
      </c>
      <c r="F9" s="112">
        <v>49000</v>
      </c>
      <c r="G9" s="113">
        <v>62000</v>
      </c>
      <c r="H9" s="114">
        <f t="shared" si="0"/>
        <v>-13000</v>
      </c>
      <c r="I9" s="114"/>
      <c r="J9" s="115">
        <f t="shared" si="1"/>
        <v>0.79032258064516125</v>
      </c>
      <c r="K9" s="116">
        <v>0</v>
      </c>
    </row>
    <row r="10" spans="1:11" x14ac:dyDescent="0.2">
      <c r="A10" s="104"/>
      <c r="B10" s="104"/>
      <c r="C10" s="104"/>
      <c r="D10" s="111">
        <v>4</v>
      </c>
      <c r="E10" s="104" t="s">
        <v>76</v>
      </c>
      <c r="F10" s="112">
        <v>1344</v>
      </c>
      <c r="G10" s="113">
        <v>1400</v>
      </c>
      <c r="H10" s="114">
        <f t="shared" si="0"/>
        <v>-56</v>
      </c>
      <c r="I10" s="114"/>
      <c r="J10" s="115">
        <f t="shared" si="1"/>
        <v>0.96</v>
      </c>
      <c r="K10" s="116">
        <v>0</v>
      </c>
    </row>
    <row r="11" spans="1:11" x14ac:dyDescent="0.2">
      <c r="A11" s="104"/>
      <c r="B11" s="104"/>
      <c r="C11" s="104"/>
      <c r="D11" s="111">
        <v>5</v>
      </c>
      <c r="E11" s="104" t="s">
        <v>77</v>
      </c>
      <c r="F11" s="112">
        <v>0</v>
      </c>
      <c r="G11" s="113">
        <v>4000</v>
      </c>
      <c r="H11" s="114">
        <f t="shared" si="0"/>
        <v>-4000</v>
      </c>
      <c r="I11" s="114"/>
      <c r="J11" s="115">
        <f t="shared" si="1"/>
        <v>0</v>
      </c>
      <c r="K11" s="116">
        <v>0</v>
      </c>
    </row>
    <row r="12" spans="1:11" x14ac:dyDescent="0.2">
      <c r="A12" s="104"/>
      <c r="B12" s="104"/>
      <c r="C12" s="104"/>
      <c r="D12" s="111">
        <v>6</v>
      </c>
      <c r="E12" s="104" t="s">
        <v>78</v>
      </c>
      <c r="F12" s="112">
        <v>-77.819999999999993</v>
      </c>
      <c r="G12" s="113">
        <v>1200</v>
      </c>
      <c r="H12" s="114">
        <f t="shared" si="0"/>
        <v>-1277.82</v>
      </c>
      <c r="I12" s="114"/>
      <c r="J12" s="115">
        <f t="shared" si="1"/>
        <v>-6.4849999999999991E-2</v>
      </c>
      <c r="K12" s="116">
        <v>0</v>
      </c>
    </row>
    <row r="13" spans="1:11" x14ac:dyDescent="0.2">
      <c r="A13" s="104"/>
      <c r="B13" s="104"/>
      <c r="C13" s="104"/>
      <c r="D13" s="111">
        <v>7</v>
      </c>
      <c r="E13" s="104" t="s">
        <v>79</v>
      </c>
      <c r="F13" s="112">
        <v>850.2</v>
      </c>
      <c r="G13" s="113">
        <v>8000</v>
      </c>
      <c r="H13" s="114">
        <f t="shared" si="0"/>
        <v>-7149.8</v>
      </c>
      <c r="I13" s="114"/>
      <c r="J13" s="115">
        <f t="shared" si="1"/>
        <v>0.10627500000000001</v>
      </c>
      <c r="K13" s="116">
        <v>0</v>
      </c>
    </row>
    <row r="14" spans="1:11" x14ac:dyDescent="0.2">
      <c r="A14" s="104"/>
      <c r="B14" s="104"/>
      <c r="C14" s="104"/>
      <c r="D14" s="111">
        <v>8</v>
      </c>
      <c r="E14" s="104" t="s">
        <v>80</v>
      </c>
      <c r="F14" s="112">
        <v>181859.23</v>
      </c>
      <c r="G14" s="113">
        <v>721759</v>
      </c>
      <c r="H14" s="114">
        <f t="shared" si="0"/>
        <v>-539899.77</v>
      </c>
      <c r="I14" s="114"/>
      <c r="J14" s="115">
        <f t="shared" si="1"/>
        <v>0.2519666952542331</v>
      </c>
      <c r="K14" s="116">
        <v>-580.89</v>
      </c>
    </row>
    <row r="15" spans="1:11" x14ac:dyDescent="0.2">
      <c r="A15" s="104"/>
      <c r="B15" s="104"/>
      <c r="C15" s="104"/>
      <c r="D15" s="111">
        <v>9</v>
      </c>
      <c r="E15" s="104" t="s">
        <v>81</v>
      </c>
      <c r="F15" s="112">
        <v>5190</v>
      </c>
      <c r="G15" s="113">
        <v>20929</v>
      </c>
      <c r="H15" s="114">
        <f t="shared" si="0"/>
        <v>-15739</v>
      </c>
      <c r="I15" s="114"/>
      <c r="J15" s="115">
        <f t="shared" si="1"/>
        <v>0.2479812700081227</v>
      </c>
      <c r="K15" s="116">
        <v>0</v>
      </c>
    </row>
    <row r="16" spans="1:11" x14ac:dyDescent="0.2">
      <c r="A16" s="104"/>
      <c r="B16" s="104"/>
      <c r="C16" s="104"/>
      <c r="D16" s="111">
        <v>10</v>
      </c>
      <c r="E16" s="104" t="s">
        <v>82</v>
      </c>
      <c r="F16" s="112">
        <v>238.36</v>
      </c>
      <c r="G16" s="113">
        <v>3300</v>
      </c>
      <c r="H16" s="114">
        <f t="shared" si="0"/>
        <v>-3061.64</v>
      </c>
      <c r="I16" s="114"/>
      <c r="J16" s="115">
        <f t="shared" si="1"/>
        <v>7.2230303030303034E-2</v>
      </c>
      <c r="K16" s="116">
        <v>119.46</v>
      </c>
    </row>
    <row r="17" spans="1:12" x14ac:dyDescent="0.2">
      <c r="A17" s="104"/>
      <c r="B17" s="104"/>
      <c r="C17" s="104"/>
      <c r="D17" s="111">
        <v>11</v>
      </c>
      <c r="E17" s="104" t="s">
        <v>83</v>
      </c>
      <c r="F17" s="112">
        <v>1426</v>
      </c>
      <c r="G17" s="113">
        <v>10400</v>
      </c>
      <c r="H17" s="114">
        <f t="shared" si="0"/>
        <v>-8974</v>
      </c>
      <c r="I17" s="114"/>
      <c r="J17" s="115">
        <f t="shared" si="1"/>
        <v>0.13711538461538461</v>
      </c>
      <c r="K17" s="116">
        <v>216</v>
      </c>
    </row>
    <row r="18" spans="1:12" x14ac:dyDescent="0.2">
      <c r="A18" s="104"/>
      <c r="B18" s="104"/>
      <c r="C18" s="104"/>
      <c r="D18" s="111">
        <v>12</v>
      </c>
      <c r="E18" s="104" t="s">
        <v>84</v>
      </c>
      <c r="F18" s="112">
        <v>0</v>
      </c>
      <c r="G18" s="113">
        <v>0</v>
      </c>
      <c r="H18" s="114">
        <f t="shared" si="0"/>
        <v>0</v>
      </c>
      <c r="I18" s="114"/>
      <c r="J18" s="115">
        <v>0</v>
      </c>
      <c r="K18" s="116">
        <v>0</v>
      </c>
    </row>
    <row r="19" spans="1:12" x14ac:dyDescent="0.2">
      <c r="A19" s="104"/>
      <c r="B19" s="104"/>
      <c r="C19" s="104"/>
      <c r="D19" s="111">
        <v>13</v>
      </c>
      <c r="E19" s="104" t="s">
        <v>85</v>
      </c>
      <c r="F19" s="112">
        <v>3050</v>
      </c>
      <c r="G19" s="113">
        <v>1500</v>
      </c>
      <c r="H19" s="114">
        <f t="shared" si="0"/>
        <v>1550</v>
      </c>
      <c r="I19" s="114"/>
      <c r="J19" s="115">
        <f>F19/G19</f>
        <v>2.0333333333333332</v>
      </c>
      <c r="K19" s="116">
        <v>3050</v>
      </c>
    </row>
    <row r="20" spans="1:12" s="95" customFormat="1" x14ac:dyDescent="0.2">
      <c r="A20" s="94"/>
      <c r="B20" s="94"/>
      <c r="C20" s="94"/>
      <c r="D20" s="94" t="s">
        <v>86</v>
      </c>
      <c r="E20" s="94"/>
      <c r="F20" s="117">
        <f>SUM(F7:F19)</f>
        <v>576344.97</v>
      </c>
      <c r="G20" s="117">
        <f>SUM(G7:G19)</f>
        <v>1168513</v>
      </c>
      <c r="H20" s="117">
        <f>SUM(H7:H19)</f>
        <v>-592168.03</v>
      </c>
      <c r="I20" s="117"/>
      <c r="J20" s="118">
        <f>F20/G20</f>
        <v>0.49322940352396588</v>
      </c>
      <c r="K20" s="119">
        <f>SUM(K7:K19)</f>
        <v>-1815.4300000000003</v>
      </c>
    </row>
    <row r="21" spans="1:12" x14ac:dyDescent="0.2">
      <c r="A21" s="88"/>
      <c r="B21" s="88"/>
      <c r="C21" s="94" t="s">
        <v>87</v>
      </c>
      <c r="D21" s="88"/>
      <c r="E21" s="88"/>
      <c r="F21" s="117">
        <f>F20</f>
        <v>576344.97</v>
      </c>
      <c r="G21" s="117">
        <f>G20</f>
        <v>1168513</v>
      </c>
      <c r="H21" s="117">
        <f>ROUND((F21-G21),5)</f>
        <v>-592168.03</v>
      </c>
      <c r="I21" s="117"/>
      <c r="J21" s="118"/>
      <c r="K21" s="119"/>
      <c r="L21" s="120"/>
    </row>
    <row r="22" spans="1:12" x14ac:dyDescent="0.2">
      <c r="A22" s="104"/>
      <c r="B22" s="104"/>
      <c r="C22" s="104"/>
      <c r="D22" s="104"/>
      <c r="E22" s="104"/>
      <c r="G22" s="107"/>
      <c r="H22" s="108"/>
      <c r="I22" s="108"/>
    </row>
    <row r="23" spans="1:12" x14ac:dyDescent="0.2">
      <c r="A23" s="104"/>
      <c r="B23" s="104"/>
      <c r="C23" s="104"/>
      <c r="D23" s="105" t="s">
        <v>88</v>
      </c>
      <c r="E23" s="104"/>
      <c r="G23" s="107"/>
      <c r="H23" s="108"/>
      <c r="I23" s="108"/>
    </row>
    <row r="24" spans="1:12" x14ac:dyDescent="0.2">
      <c r="A24" s="104"/>
      <c r="B24" s="104"/>
      <c r="C24" s="104"/>
      <c r="D24" s="111">
        <v>1</v>
      </c>
      <c r="E24" s="104" t="s">
        <v>89</v>
      </c>
      <c r="F24" s="112">
        <v>0</v>
      </c>
      <c r="G24" s="113">
        <v>10</v>
      </c>
      <c r="H24" s="114">
        <f t="shared" ref="H24:H57" si="2">ROUND((F24-G24),5)</f>
        <v>-10</v>
      </c>
      <c r="I24" s="114"/>
      <c r="J24" s="115">
        <v>0</v>
      </c>
      <c r="K24" s="116">
        <v>0</v>
      </c>
    </row>
    <row r="25" spans="1:12" x14ac:dyDescent="0.2">
      <c r="A25" s="104"/>
      <c r="B25" s="104"/>
      <c r="C25" s="104"/>
      <c r="D25" s="111">
        <v>2</v>
      </c>
      <c r="E25" s="104" t="s">
        <v>90</v>
      </c>
      <c r="F25" s="112">
        <v>191.64</v>
      </c>
      <c r="G25" s="113">
        <v>1092</v>
      </c>
      <c r="H25" s="114">
        <f t="shared" si="2"/>
        <v>-900.36</v>
      </c>
      <c r="I25" s="114"/>
      <c r="J25" s="115">
        <f t="shared" ref="J25:J37" si="3">F25/G25</f>
        <v>0.17549450549450549</v>
      </c>
      <c r="K25" s="116">
        <v>191.64</v>
      </c>
    </row>
    <row r="26" spans="1:12" x14ac:dyDescent="0.2">
      <c r="A26" s="104"/>
      <c r="B26" s="104"/>
      <c r="C26" s="104"/>
      <c r="D26" s="111">
        <v>3</v>
      </c>
      <c r="E26" s="104" t="s">
        <v>91</v>
      </c>
      <c r="F26" s="112">
        <v>8905.6299999999992</v>
      </c>
      <c r="G26" s="113">
        <v>57888</v>
      </c>
      <c r="H26" s="114">
        <f t="shared" si="2"/>
        <v>-48982.37</v>
      </c>
      <c r="I26" s="114"/>
      <c r="J26" s="115">
        <f t="shared" si="3"/>
        <v>0.15384241984521835</v>
      </c>
      <c r="K26" s="116">
        <v>4452.82</v>
      </c>
    </row>
    <row r="27" spans="1:12" x14ac:dyDescent="0.2">
      <c r="A27" s="104"/>
      <c r="B27" s="104"/>
      <c r="C27" s="104"/>
      <c r="D27" s="111">
        <v>4</v>
      </c>
      <c r="E27" s="104" t="s">
        <v>92</v>
      </c>
      <c r="F27" s="112">
        <v>890.36</v>
      </c>
      <c r="G27" s="113">
        <v>5700</v>
      </c>
      <c r="H27" s="114">
        <f t="shared" si="2"/>
        <v>-4809.6400000000003</v>
      </c>
      <c r="I27" s="114"/>
      <c r="J27" s="115">
        <f t="shared" si="3"/>
        <v>0.15620350877192982</v>
      </c>
      <c r="K27" s="116">
        <v>445.18</v>
      </c>
    </row>
    <row r="28" spans="1:12" x14ac:dyDescent="0.2">
      <c r="A28" s="104"/>
      <c r="B28" s="104"/>
      <c r="C28" s="104"/>
      <c r="D28" s="111">
        <v>5</v>
      </c>
      <c r="E28" s="104" t="s">
        <v>93</v>
      </c>
      <c r="F28" s="112">
        <v>1026.31</v>
      </c>
      <c r="G28" s="113">
        <v>13800</v>
      </c>
      <c r="H28" s="114">
        <f t="shared" si="2"/>
        <v>-12773.69</v>
      </c>
      <c r="I28" s="114"/>
      <c r="J28" s="115">
        <f t="shared" si="3"/>
        <v>7.4370289855072463E-2</v>
      </c>
      <c r="K28" s="116">
        <v>1026.31</v>
      </c>
    </row>
    <row r="29" spans="1:12" x14ac:dyDescent="0.2">
      <c r="A29" s="104"/>
      <c r="B29" s="104"/>
      <c r="C29" s="104"/>
      <c r="D29" s="111">
        <v>6</v>
      </c>
      <c r="E29" s="104" t="s">
        <v>94</v>
      </c>
      <c r="F29" s="112">
        <v>9407.02</v>
      </c>
      <c r="G29" s="113">
        <v>58927</v>
      </c>
      <c r="H29" s="114">
        <f t="shared" si="2"/>
        <v>-49519.98</v>
      </c>
      <c r="I29" s="114"/>
      <c r="J29" s="115">
        <f t="shared" si="3"/>
        <v>0.15963853581550055</v>
      </c>
      <c r="K29" s="116">
        <v>4594.3599999999997</v>
      </c>
    </row>
    <row r="30" spans="1:12" x14ac:dyDescent="0.2">
      <c r="A30" s="104"/>
      <c r="B30" s="104"/>
      <c r="C30" s="104"/>
      <c r="D30" s="111">
        <v>7</v>
      </c>
      <c r="E30" s="104" t="s">
        <v>95</v>
      </c>
      <c r="F30" s="112">
        <v>-2814.73</v>
      </c>
      <c r="G30" s="113">
        <v>0</v>
      </c>
      <c r="H30" s="114">
        <f t="shared" si="2"/>
        <v>-2814.73</v>
      </c>
      <c r="I30" s="114"/>
      <c r="J30" s="115">
        <v>0</v>
      </c>
      <c r="K30" s="116">
        <v>4322.99</v>
      </c>
    </row>
    <row r="31" spans="1:12" x14ac:dyDescent="0.2">
      <c r="A31" s="104"/>
      <c r="B31" s="104"/>
      <c r="C31" s="104"/>
      <c r="D31" s="111">
        <v>8</v>
      </c>
      <c r="E31" s="104" t="s">
        <v>96</v>
      </c>
      <c r="F31" s="112">
        <v>1789.3</v>
      </c>
      <c r="G31" s="113">
        <v>13800</v>
      </c>
      <c r="H31" s="114">
        <f t="shared" si="2"/>
        <v>-12010.7</v>
      </c>
      <c r="I31" s="114"/>
      <c r="J31" s="115">
        <f t="shared" si="3"/>
        <v>0.12965942028985508</v>
      </c>
      <c r="K31" s="116">
        <v>1177.0999999999999</v>
      </c>
    </row>
    <row r="32" spans="1:12" x14ac:dyDescent="0.2">
      <c r="A32" s="104"/>
      <c r="B32" s="104"/>
      <c r="C32" s="104"/>
      <c r="D32" s="111">
        <v>9</v>
      </c>
      <c r="E32" s="104" t="s">
        <v>97</v>
      </c>
      <c r="F32" s="112">
        <v>0</v>
      </c>
      <c r="G32" s="113">
        <v>500</v>
      </c>
      <c r="H32" s="114">
        <f t="shared" si="2"/>
        <v>-500</v>
      </c>
      <c r="I32" s="114"/>
      <c r="J32" s="115">
        <f t="shared" si="3"/>
        <v>0</v>
      </c>
      <c r="K32" s="116">
        <v>0</v>
      </c>
    </row>
    <row r="33" spans="1:11" x14ac:dyDescent="0.2">
      <c r="A33" s="104"/>
      <c r="B33" s="104"/>
      <c r="C33" s="104"/>
      <c r="D33" s="111">
        <v>10</v>
      </c>
      <c r="E33" s="104" t="s">
        <v>98</v>
      </c>
      <c r="F33" s="112">
        <v>674.78</v>
      </c>
      <c r="G33" s="113">
        <v>6000</v>
      </c>
      <c r="H33" s="114">
        <f t="shared" si="2"/>
        <v>-5325.22</v>
      </c>
      <c r="I33" s="114"/>
      <c r="J33" s="115">
        <f t="shared" si="3"/>
        <v>0.11246333333333333</v>
      </c>
      <c r="K33" s="116">
        <v>646.66999999999996</v>
      </c>
    </row>
    <row r="34" spans="1:11" x14ac:dyDescent="0.2">
      <c r="A34" s="104"/>
      <c r="B34" s="104"/>
      <c r="C34" s="104"/>
      <c r="D34" s="111">
        <v>11</v>
      </c>
      <c r="E34" s="104" t="s">
        <v>99</v>
      </c>
      <c r="F34" s="112">
        <v>59807.5</v>
      </c>
      <c r="G34" s="113">
        <v>168000</v>
      </c>
      <c r="H34" s="114">
        <f t="shared" si="2"/>
        <v>-108192.5</v>
      </c>
      <c r="I34" s="114"/>
      <c r="J34" s="115">
        <f t="shared" si="3"/>
        <v>0.3559970238095238</v>
      </c>
      <c r="K34" s="116">
        <v>0</v>
      </c>
    </row>
    <row r="35" spans="1:11" x14ac:dyDescent="0.2">
      <c r="A35" s="104"/>
      <c r="B35" s="104"/>
      <c r="C35" s="104"/>
      <c r="D35" s="111">
        <v>12</v>
      </c>
      <c r="E35" s="104" t="s">
        <v>100</v>
      </c>
      <c r="F35" s="112">
        <v>76945.259999999995</v>
      </c>
      <c r="G35" s="113">
        <v>160794</v>
      </c>
      <c r="H35" s="114">
        <f t="shared" si="2"/>
        <v>-83848.740000000005</v>
      </c>
      <c r="I35" s="114"/>
      <c r="J35" s="115">
        <f t="shared" si="3"/>
        <v>0.47853315422217246</v>
      </c>
      <c r="K35" s="116">
        <v>1347.63</v>
      </c>
    </row>
    <row r="36" spans="1:11" x14ac:dyDescent="0.2">
      <c r="A36" s="104"/>
      <c r="B36" s="104"/>
      <c r="C36" s="104"/>
      <c r="D36" s="111">
        <v>13</v>
      </c>
      <c r="E36" s="104" t="s">
        <v>101</v>
      </c>
      <c r="F36" s="112">
        <v>1744.76</v>
      </c>
      <c r="G36" s="113">
        <v>3000</v>
      </c>
      <c r="H36" s="114">
        <f t="shared" si="2"/>
        <v>-1255.24</v>
      </c>
      <c r="I36" s="114"/>
      <c r="J36" s="115">
        <f t="shared" si="3"/>
        <v>0.5815866666666667</v>
      </c>
      <c r="K36" s="116">
        <v>0</v>
      </c>
    </row>
    <row r="37" spans="1:11" x14ac:dyDescent="0.2">
      <c r="A37" s="104"/>
      <c r="B37" s="104"/>
      <c r="C37" s="104"/>
      <c r="D37" s="111">
        <v>14</v>
      </c>
      <c r="E37" s="104" t="s">
        <v>102</v>
      </c>
      <c r="F37" s="112">
        <v>2093.41</v>
      </c>
      <c r="G37" s="113">
        <v>4000</v>
      </c>
      <c r="H37" s="114">
        <f t="shared" si="2"/>
        <v>-1906.59</v>
      </c>
      <c r="I37" s="114"/>
      <c r="J37" s="115">
        <f t="shared" si="3"/>
        <v>0.5233525</v>
      </c>
      <c r="K37" s="116">
        <v>0</v>
      </c>
    </row>
    <row r="38" spans="1:11" x14ac:dyDescent="0.2">
      <c r="A38" s="104"/>
      <c r="B38" s="104"/>
      <c r="C38" s="104"/>
      <c r="D38" s="111">
        <v>15</v>
      </c>
      <c r="E38" s="104" t="s">
        <v>103</v>
      </c>
      <c r="F38" s="112">
        <v>810</v>
      </c>
      <c r="G38" s="113">
        <v>810</v>
      </c>
      <c r="H38" s="114">
        <f t="shared" si="2"/>
        <v>0</v>
      </c>
      <c r="I38" s="114"/>
      <c r="J38" s="115">
        <v>0</v>
      </c>
      <c r="K38" s="116">
        <v>0</v>
      </c>
    </row>
    <row r="39" spans="1:11" x14ac:dyDescent="0.2">
      <c r="A39" s="104"/>
      <c r="B39" s="104"/>
      <c r="C39" s="104"/>
      <c r="D39" s="111">
        <v>16</v>
      </c>
      <c r="E39" s="104" t="s">
        <v>104</v>
      </c>
      <c r="F39" s="112">
        <v>0</v>
      </c>
      <c r="G39" s="113">
        <v>5513</v>
      </c>
      <c r="H39" s="114">
        <f t="shared" si="2"/>
        <v>-5513</v>
      </c>
      <c r="I39" s="114"/>
      <c r="J39" s="115">
        <f t="shared" ref="J39:J58" si="4">F39/G39</f>
        <v>0</v>
      </c>
      <c r="K39" s="116">
        <v>0</v>
      </c>
    </row>
    <row r="40" spans="1:11" x14ac:dyDescent="0.2">
      <c r="A40" s="104"/>
      <c r="B40" s="104"/>
      <c r="C40" s="104"/>
      <c r="D40" s="111">
        <v>17</v>
      </c>
      <c r="E40" s="104" t="s">
        <v>105</v>
      </c>
      <c r="F40" s="112">
        <v>0</v>
      </c>
      <c r="G40" s="113">
        <v>21000</v>
      </c>
      <c r="H40" s="114">
        <f t="shared" si="2"/>
        <v>-21000</v>
      </c>
      <c r="I40" s="114"/>
      <c r="J40" s="115">
        <f t="shared" si="4"/>
        <v>0</v>
      </c>
      <c r="K40" s="116">
        <v>0</v>
      </c>
    </row>
    <row r="41" spans="1:11" x14ac:dyDescent="0.2">
      <c r="A41" s="104"/>
      <c r="B41" s="104"/>
      <c r="C41" s="104"/>
      <c r="D41" s="111">
        <v>18</v>
      </c>
      <c r="E41" s="104" t="s">
        <v>106</v>
      </c>
      <c r="F41" s="112">
        <v>0</v>
      </c>
      <c r="G41" s="113">
        <v>17940</v>
      </c>
      <c r="H41" s="114">
        <f t="shared" si="2"/>
        <v>-17940</v>
      </c>
      <c r="I41" s="114"/>
      <c r="J41" s="115">
        <f t="shared" si="4"/>
        <v>0</v>
      </c>
      <c r="K41" s="116">
        <v>0</v>
      </c>
    </row>
    <row r="42" spans="1:11" x14ac:dyDescent="0.2">
      <c r="A42" s="104"/>
      <c r="B42" s="104"/>
      <c r="C42" s="104"/>
      <c r="D42" s="111">
        <v>19</v>
      </c>
      <c r="E42" s="104" t="s">
        <v>107</v>
      </c>
      <c r="F42" s="112">
        <v>0</v>
      </c>
      <c r="G42" s="113">
        <v>8000</v>
      </c>
      <c r="H42" s="114">
        <f t="shared" si="2"/>
        <v>-8000</v>
      </c>
      <c r="I42" s="114"/>
      <c r="J42" s="115">
        <f t="shared" si="4"/>
        <v>0</v>
      </c>
      <c r="K42" s="116">
        <v>0</v>
      </c>
    </row>
    <row r="43" spans="1:11" ht="8.9" customHeight="1" x14ac:dyDescent="0.2">
      <c r="A43" s="104"/>
      <c r="B43" s="104"/>
      <c r="C43" s="104"/>
      <c r="D43" s="111">
        <v>20</v>
      </c>
      <c r="E43" s="104" t="s">
        <v>108</v>
      </c>
      <c r="F43" s="112">
        <v>0</v>
      </c>
      <c r="G43" s="113">
        <v>1500</v>
      </c>
      <c r="H43" s="114">
        <f t="shared" si="2"/>
        <v>-1500</v>
      </c>
      <c r="I43" s="114"/>
      <c r="J43" s="115">
        <f t="shared" si="4"/>
        <v>0</v>
      </c>
      <c r="K43" s="116">
        <v>0</v>
      </c>
    </row>
    <row r="44" spans="1:11" x14ac:dyDescent="0.2">
      <c r="A44" s="104"/>
      <c r="B44" s="104"/>
      <c r="C44" s="104"/>
      <c r="D44" s="111">
        <v>21</v>
      </c>
      <c r="E44" s="104" t="s">
        <v>109</v>
      </c>
      <c r="F44" s="112">
        <v>915.91</v>
      </c>
      <c r="G44" s="113">
        <v>14000</v>
      </c>
      <c r="H44" s="114">
        <f t="shared" si="2"/>
        <v>-13084.09</v>
      </c>
      <c r="I44" s="114"/>
      <c r="J44" s="115">
        <f t="shared" si="4"/>
        <v>6.5422142857142859E-2</v>
      </c>
      <c r="K44" s="116">
        <v>915.91</v>
      </c>
    </row>
    <row r="45" spans="1:11" x14ac:dyDescent="0.2">
      <c r="A45" s="104"/>
      <c r="B45" s="104"/>
      <c r="C45" s="104"/>
      <c r="D45" s="111">
        <v>22</v>
      </c>
      <c r="E45" s="104" t="s">
        <v>110</v>
      </c>
      <c r="F45" s="112">
        <v>9158.3799999999992</v>
      </c>
      <c r="G45" s="113">
        <v>25000</v>
      </c>
      <c r="H45" s="114">
        <f t="shared" si="2"/>
        <v>-15841.62</v>
      </c>
      <c r="I45" s="114"/>
      <c r="J45" s="115">
        <f t="shared" si="4"/>
        <v>0.36633519999999997</v>
      </c>
      <c r="K45" s="116">
        <v>2355.6799999999998</v>
      </c>
    </row>
    <row r="46" spans="1:11" x14ac:dyDescent="0.2">
      <c r="A46" s="104"/>
      <c r="B46" s="104"/>
      <c r="C46" s="104"/>
      <c r="D46" s="111">
        <v>23</v>
      </c>
      <c r="E46" s="104" t="s">
        <v>111</v>
      </c>
      <c r="F46" s="112">
        <v>5476.13</v>
      </c>
      <c r="G46" s="113">
        <v>9404</v>
      </c>
      <c r="H46" s="114">
        <f t="shared" si="2"/>
        <v>-3927.87</v>
      </c>
      <c r="I46" s="114"/>
      <c r="J46" s="115">
        <f t="shared" si="4"/>
        <v>0.58231922586133567</v>
      </c>
      <c r="K46" s="116">
        <v>5476.13</v>
      </c>
    </row>
    <row r="47" spans="1:11" x14ac:dyDescent="0.2">
      <c r="A47" s="104"/>
      <c r="B47" s="104"/>
      <c r="C47" s="104"/>
      <c r="D47" s="111">
        <v>24</v>
      </c>
      <c r="E47" s="104" t="s">
        <v>112</v>
      </c>
      <c r="F47" s="112">
        <v>8667.17</v>
      </c>
      <c r="G47" s="113">
        <v>44105</v>
      </c>
      <c r="H47" s="114">
        <f t="shared" si="2"/>
        <v>-35437.83</v>
      </c>
      <c r="I47" s="114"/>
      <c r="J47" s="115">
        <f t="shared" si="4"/>
        <v>0.19651218682689037</v>
      </c>
      <c r="K47" s="116">
        <v>3511.99</v>
      </c>
    </row>
    <row r="48" spans="1:11" x14ac:dyDescent="0.2">
      <c r="A48" s="104"/>
      <c r="B48" s="104"/>
      <c r="C48" s="104"/>
      <c r="D48" s="111">
        <v>25</v>
      </c>
      <c r="E48" s="104" t="s">
        <v>113</v>
      </c>
      <c r="F48" s="112">
        <v>0</v>
      </c>
      <c r="G48" s="113">
        <v>2000</v>
      </c>
      <c r="H48" s="114">
        <f t="shared" si="2"/>
        <v>-2000</v>
      </c>
      <c r="I48" s="114"/>
      <c r="J48" s="115">
        <f t="shared" si="4"/>
        <v>0</v>
      </c>
      <c r="K48" s="116">
        <v>0</v>
      </c>
    </row>
    <row r="49" spans="1:11" x14ac:dyDescent="0.2">
      <c r="A49" s="104"/>
      <c r="B49" s="104"/>
      <c r="C49" s="104"/>
      <c r="D49" s="111">
        <v>26</v>
      </c>
      <c r="E49" s="104" t="s">
        <v>114</v>
      </c>
      <c r="F49" s="112">
        <v>3689</v>
      </c>
      <c r="G49" s="113">
        <v>31827</v>
      </c>
      <c r="H49" s="114">
        <f t="shared" si="2"/>
        <v>-28138</v>
      </c>
      <c r="I49" s="114"/>
      <c r="J49" s="115">
        <f t="shared" si="4"/>
        <v>0.115907876959814</v>
      </c>
      <c r="K49" s="116">
        <v>1949</v>
      </c>
    </row>
    <row r="50" spans="1:11" x14ac:dyDescent="0.2">
      <c r="A50" s="104"/>
      <c r="B50" s="104"/>
      <c r="C50" s="104"/>
      <c r="D50" s="111">
        <v>27</v>
      </c>
      <c r="E50" s="104" t="s">
        <v>115</v>
      </c>
      <c r="F50" s="112">
        <v>73.319999999999993</v>
      </c>
      <c r="G50" s="113">
        <v>1000</v>
      </c>
      <c r="H50" s="114">
        <f t="shared" si="2"/>
        <v>-926.68</v>
      </c>
      <c r="I50" s="114"/>
      <c r="J50" s="115">
        <f t="shared" si="4"/>
        <v>7.3319999999999996E-2</v>
      </c>
      <c r="K50" s="116">
        <v>73.319999999999993</v>
      </c>
    </row>
    <row r="51" spans="1:11" x14ac:dyDescent="0.2">
      <c r="A51" s="104"/>
      <c r="B51" s="104"/>
      <c r="C51" s="104"/>
      <c r="D51" s="111">
        <v>28</v>
      </c>
      <c r="E51" s="104" t="s">
        <v>116</v>
      </c>
      <c r="F51" s="112">
        <v>0</v>
      </c>
      <c r="G51" s="113">
        <v>1650</v>
      </c>
      <c r="H51" s="114">
        <f t="shared" si="2"/>
        <v>-1650</v>
      </c>
      <c r="I51" s="114"/>
      <c r="J51" s="115">
        <f t="shared" si="4"/>
        <v>0</v>
      </c>
      <c r="K51" s="116">
        <v>0</v>
      </c>
    </row>
    <row r="52" spans="1:11" x14ac:dyDescent="0.2">
      <c r="A52" s="104"/>
      <c r="B52" s="104"/>
      <c r="C52" s="104"/>
      <c r="D52" s="111">
        <v>29</v>
      </c>
      <c r="E52" s="104" t="s">
        <v>117</v>
      </c>
      <c r="F52" s="112">
        <v>1543.59</v>
      </c>
      <c r="G52" s="113">
        <v>4000</v>
      </c>
      <c r="H52" s="114">
        <f t="shared" si="2"/>
        <v>-2456.41</v>
      </c>
      <c r="I52" s="114"/>
      <c r="J52" s="115">
        <f t="shared" si="4"/>
        <v>0.3858975</v>
      </c>
      <c r="K52" s="116">
        <v>932.8</v>
      </c>
    </row>
    <row r="53" spans="1:11" x14ac:dyDescent="0.2">
      <c r="A53" s="104"/>
      <c r="B53" s="104"/>
      <c r="C53" s="104"/>
      <c r="D53" s="111">
        <v>30</v>
      </c>
      <c r="E53" s="104" t="s">
        <v>118</v>
      </c>
      <c r="F53" s="112">
        <v>0</v>
      </c>
      <c r="G53" s="113">
        <v>15000</v>
      </c>
      <c r="H53" s="114">
        <f t="shared" si="2"/>
        <v>-15000</v>
      </c>
      <c r="I53" s="114"/>
      <c r="J53" s="115">
        <f t="shared" si="4"/>
        <v>0</v>
      </c>
      <c r="K53" s="116">
        <v>0</v>
      </c>
    </row>
    <row r="54" spans="1:11" x14ac:dyDescent="0.2">
      <c r="A54" s="104"/>
      <c r="B54" s="104"/>
      <c r="C54" s="104"/>
      <c r="D54" s="111">
        <v>31</v>
      </c>
      <c r="E54" s="104" t="s">
        <v>119</v>
      </c>
      <c r="F54" s="112">
        <v>0</v>
      </c>
      <c r="G54" s="113">
        <v>0</v>
      </c>
      <c r="H54" s="114">
        <f t="shared" si="2"/>
        <v>0</v>
      </c>
      <c r="I54" s="114"/>
      <c r="J54" s="115">
        <v>0</v>
      </c>
      <c r="K54" s="116">
        <v>0</v>
      </c>
    </row>
    <row r="55" spans="1:11" x14ac:dyDescent="0.2">
      <c r="A55" s="104"/>
      <c r="B55" s="104"/>
      <c r="C55" s="104"/>
      <c r="D55" s="111">
        <v>32</v>
      </c>
      <c r="E55" s="104" t="s">
        <v>120</v>
      </c>
      <c r="F55" s="112">
        <v>2361.23</v>
      </c>
      <c r="G55" s="113">
        <v>7500</v>
      </c>
      <c r="H55" s="114">
        <f t="shared" si="2"/>
        <v>-5138.7700000000004</v>
      </c>
      <c r="I55" s="114"/>
      <c r="J55" s="115">
        <f t="shared" si="4"/>
        <v>0.31483066666666665</v>
      </c>
      <c r="K55" s="116">
        <v>2287.31</v>
      </c>
    </row>
    <row r="56" spans="1:11" x14ac:dyDescent="0.2">
      <c r="A56" s="104"/>
      <c r="B56" s="104"/>
      <c r="C56" s="104"/>
      <c r="D56" s="111">
        <v>33</v>
      </c>
      <c r="E56" s="104" t="s">
        <v>121</v>
      </c>
      <c r="F56" s="112">
        <v>20918.37</v>
      </c>
      <c r="G56" s="113">
        <v>80846</v>
      </c>
      <c r="H56" s="114">
        <f t="shared" si="2"/>
        <v>-59927.63</v>
      </c>
      <c r="I56" s="114"/>
      <c r="J56" s="115">
        <f t="shared" si="4"/>
        <v>0.25874341340326051</v>
      </c>
      <c r="K56" s="116">
        <v>-3040.23</v>
      </c>
    </row>
    <row r="57" spans="1:11" x14ac:dyDescent="0.2">
      <c r="A57" s="104"/>
      <c r="B57" s="104"/>
      <c r="C57" s="104"/>
      <c r="D57" s="111">
        <v>34</v>
      </c>
      <c r="E57" s="104" t="s">
        <v>122</v>
      </c>
      <c r="F57" s="112">
        <v>-7759</v>
      </c>
      <c r="G57" s="113">
        <v>46629</v>
      </c>
      <c r="H57" s="114">
        <f t="shared" si="2"/>
        <v>-54388</v>
      </c>
      <c r="I57" s="114"/>
      <c r="J57" s="115">
        <f t="shared" si="4"/>
        <v>-0.16639859315018551</v>
      </c>
      <c r="K57" s="116">
        <v>3242.91</v>
      </c>
    </row>
    <row r="58" spans="1:11" x14ac:dyDescent="0.2">
      <c r="A58" s="88"/>
      <c r="B58" s="88"/>
      <c r="C58" s="88"/>
      <c r="D58" s="94" t="s">
        <v>123</v>
      </c>
      <c r="E58" s="88"/>
      <c r="F58" s="117">
        <f>SUM(F24:F57)</f>
        <v>206515.34000000005</v>
      </c>
      <c r="G58" s="117">
        <f>SUM(G24:G57)</f>
        <v>831235</v>
      </c>
      <c r="H58" s="117">
        <f>SUM(H24:H57)</f>
        <v>-624719.66</v>
      </c>
      <c r="I58" s="117"/>
      <c r="J58" s="118">
        <f t="shared" si="4"/>
        <v>0.24844398996673631</v>
      </c>
      <c r="K58" s="119">
        <f>SUM(K24:K57)</f>
        <v>35909.520000000004</v>
      </c>
    </row>
    <row r="59" spans="1:11" s="95" customFormat="1" x14ac:dyDescent="0.2">
      <c r="A59" s="94"/>
      <c r="B59" s="94" t="s">
        <v>124</v>
      </c>
      <c r="C59" s="88"/>
      <c r="D59" s="88"/>
      <c r="E59" s="88"/>
      <c r="F59" s="117">
        <f>ROUND(F5+F21-F58,5)</f>
        <v>369829.63</v>
      </c>
      <c r="G59" s="117">
        <f>ROUND(G5+G21-G58,5)</f>
        <v>337278</v>
      </c>
      <c r="H59" s="117">
        <f>ROUND((F59-G59),5)</f>
        <v>32551.63</v>
      </c>
      <c r="I59" s="117"/>
      <c r="J59" s="118"/>
      <c r="K59" s="119"/>
    </row>
    <row r="60" spans="1:11" x14ac:dyDescent="0.2">
      <c r="A60" s="104"/>
      <c r="B60" s="104"/>
      <c r="C60" s="104"/>
      <c r="D60" s="104"/>
      <c r="E60" s="104"/>
      <c r="G60" s="107"/>
      <c r="H60" s="108"/>
      <c r="I60" s="108"/>
    </row>
    <row r="61" spans="1:11" x14ac:dyDescent="0.2">
      <c r="A61" s="104"/>
      <c r="B61" s="105" t="s">
        <v>125</v>
      </c>
      <c r="C61" s="104"/>
      <c r="D61" s="104"/>
      <c r="E61" s="104"/>
      <c r="G61" s="107"/>
      <c r="H61" s="108"/>
      <c r="I61" s="108"/>
    </row>
    <row r="62" spans="1:11" x14ac:dyDescent="0.2">
      <c r="A62" s="104"/>
      <c r="B62" s="104"/>
      <c r="C62" s="104"/>
      <c r="D62" s="105" t="s">
        <v>126</v>
      </c>
      <c r="E62" s="93"/>
      <c r="G62" s="107"/>
      <c r="H62" s="108"/>
      <c r="I62" s="108"/>
    </row>
    <row r="63" spans="1:11" x14ac:dyDescent="0.2">
      <c r="A63" s="104"/>
      <c r="B63" s="104"/>
      <c r="C63" s="104"/>
      <c r="D63" s="111">
        <v>1</v>
      </c>
      <c r="E63" s="104" t="s">
        <v>127</v>
      </c>
      <c r="F63" s="112">
        <v>0</v>
      </c>
      <c r="G63" s="113">
        <v>225000</v>
      </c>
      <c r="H63" s="114">
        <f t="shared" ref="H63:H67" si="5">ROUND((F63-G63),5)</f>
        <v>-225000</v>
      </c>
      <c r="I63" s="114"/>
      <c r="J63" s="115">
        <v>0</v>
      </c>
      <c r="K63" s="121">
        <v>0</v>
      </c>
    </row>
    <row r="64" spans="1:11" x14ac:dyDescent="0.2">
      <c r="A64" s="104"/>
      <c r="B64" s="104"/>
      <c r="C64" s="104"/>
      <c r="D64" s="111">
        <v>2</v>
      </c>
      <c r="E64" s="104" t="s">
        <v>128</v>
      </c>
      <c r="F64" s="112">
        <v>0</v>
      </c>
      <c r="G64" s="113">
        <v>0</v>
      </c>
      <c r="H64" s="114">
        <f t="shared" si="5"/>
        <v>0</v>
      </c>
      <c r="I64" s="114"/>
      <c r="J64" s="115">
        <v>0</v>
      </c>
      <c r="K64" s="121">
        <v>0</v>
      </c>
    </row>
    <row r="65" spans="1:11" x14ac:dyDescent="0.2">
      <c r="A65" s="104"/>
      <c r="B65" s="104"/>
      <c r="C65" s="104"/>
      <c r="D65" s="111">
        <v>3</v>
      </c>
      <c r="E65" s="104" t="s">
        <v>129</v>
      </c>
      <c r="F65" s="112">
        <v>0</v>
      </c>
      <c r="G65" s="113">
        <v>0</v>
      </c>
      <c r="H65" s="114">
        <f t="shared" si="5"/>
        <v>0</v>
      </c>
      <c r="I65" s="114"/>
      <c r="J65" s="115">
        <v>0</v>
      </c>
      <c r="K65" s="121">
        <v>0</v>
      </c>
    </row>
    <row r="66" spans="1:11" x14ac:dyDescent="0.2">
      <c r="A66" s="104"/>
      <c r="B66" s="104"/>
      <c r="C66" s="104"/>
      <c r="D66" s="111">
        <v>4</v>
      </c>
      <c r="E66" s="104" t="s">
        <v>130</v>
      </c>
      <c r="F66" s="112">
        <v>0</v>
      </c>
      <c r="G66" s="113">
        <v>0</v>
      </c>
      <c r="H66" s="114">
        <f t="shared" si="5"/>
        <v>0</v>
      </c>
      <c r="I66" s="114"/>
      <c r="J66" s="115">
        <v>0</v>
      </c>
      <c r="K66" s="121">
        <v>0</v>
      </c>
    </row>
    <row r="67" spans="1:11" x14ac:dyDescent="0.2">
      <c r="A67" s="104"/>
      <c r="B67" s="104"/>
      <c r="C67" s="104"/>
      <c r="D67" s="111">
        <v>5</v>
      </c>
      <c r="E67" s="104" t="s">
        <v>131</v>
      </c>
      <c r="F67" s="112">
        <v>0</v>
      </c>
      <c r="G67" s="113">
        <v>0</v>
      </c>
      <c r="H67" s="114">
        <f t="shared" si="5"/>
        <v>0</v>
      </c>
      <c r="I67" s="114"/>
      <c r="J67" s="115">
        <v>0</v>
      </c>
      <c r="K67" s="121">
        <v>0</v>
      </c>
    </row>
    <row r="68" spans="1:11" x14ac:dyDescent="0.2">
      <c r="A68" s="88"/>
      <c r="B68" s="88"/>
      <c r="C68" s="94"/>
      <c r="D68" s="94" t="s">
        <v>132</v>
      </c>
      <c r="E68" s="94"/>
      <c r="F68" s="117">
        <f>ROUND(SUM(F62:F67),5)</f>
        <v>0</v>
      </c>
      <c r="G68" s="117">
        <f>ROUND(SUM(G62:G67),5)</f>
        <v>225000</v>
      </c>
      <c r="H68" s="117">
        <f>ROUND((F68-G68),5)</f>
        <v>-225000</v>
      </c>
      <c r="I68" s="117"/>
      <c r="J68" s="118">
        <f>F68/G68</f>
        <v>0</v>
      </c>
      <c r="K68" s="122">
        <f>SUM(K63:K67)</f>
        <v>0</v>
      </c>
    </row>
    <row r="69" spans="1:11" x14ac:dyDescent="0.2">
      <c r="A69" s="88"/>
      <c r="B69" s="94" t="s">
        <v>133</v>
      </c>
      <c r="C69" s="88"/>
      <c r="D69" s="88"/>
      <c r="E69" s="88"/>
      <c r="F69" s="117">
        <f>ROUND(F61-F68,5)</f>
        <v>0</v>
      </c>
      <c r="G69" s="117">
        <f>ROUND(G61-G68,5)</f>
        <v>-225000</v>
      </c>
      <c r="H69" s="117">
        <f>ROUND((F69-G69),5)</f>
        <v>225000</v>
      </c>
      <c r="I69" s="117"/>
      <c r="J69" s="118"/>
      <c r="K69" s="119"/>
    </row>
    <row r="70" spans="1:11" x14ac:dyDescent="0.2">
      <c r="A70" s="88"/>
      <c r="B70" s="88"/>
      <c r="C70" s="88"/>
      <c r="D70" s="88"/>
      <c r="E70" s="88"/>
      <c r="F70" s="112"/>
      <c r="G70" s="123"/>
      <c r="H70" s="112"/>
      <c r="I70" s="112"/>
      <c r="J70" s="124"/>
      <c r="K70" s="125"/>
    </row>
    <row r="71" spans="1:11" s="95" customFormat="1" x14ac:dyDescent="0.2">
      <c r="B71" s="94" t="s">
        <v>134</v>
      </c>
      <c r="C71" s="94"/>
      <c r="D71" s="94"/>
      <c r="E71" s="94"/>
      <c r="F71" s="126">
        <f>ROUND(F59+F69,5)</f>
        <v>369829.63</v>
      </c>
      <c r="G71" s="126">
        <f>ROUND(G59+G69,5)</f>
        <v>112278</v>
      </c>
      <c r="H71" s="126">
        <f>ROUND(H59+H69,5)</f>
        <v>257551.63</v>
      </c>
      <c r="I71" s="126"/>
      <c r="J71" s="127"/>
      <c r="K71" s="126"/>
    </row>
  </sheetData>
  <mergeCells count="1">
    <mergeCell ref="F2:K2"/>
  </mergeCells>
  <pageMargins left="0.4" right="0.4" top="0.6" bottom="0.6" header="0.3" footer="0.25"/>
  <pageSetup orientation="portrait" errors="blank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3BFF6-5C7F-4314-9FB1-726174FB5313}">
  <sheetPr>
    <tabColor rgb="FF6600FF"/>
  </sheetPr>
  <dimension ref="A1:N74"/>
  <sheetViews>
    <sheetView zoomScaleNormal="100" workbookViewId="0">
      <selection activeCell="K27" sqref="K27"/>
    </sheetView>
  </sheetViews>
  <sheetFormatPr defaultColWidth="9.8984375" defaultRowHeight="9.4499999999999993" x14ac:dyDescent="0.2"/>
  <cols>
    <col min="1" max="3" width="2.69921875" style="146" customWidth="1"/>
    <col min="4" max="4" width="4.3984375" style="146" customWidth="1"/>
    <col min="5" max="5" width="26.8984375" style="146" customWidth="1"/>
    <col min="6" max="6" width="8.796875" style="93" customWidth="1"/>
    <col min="7" max="7" width="9.19921875" style="95" customWidth="1"/>
    <col min="8" max="8" width="9" style="93" customWidth="1"/>
    <col min="9" max="9" width="2.59765625" style="93" customWidth="1"/>
    <col min="10" max="10" width="7.796875" style="109" customWidth="1"/>
    <col min="11" max="11" width="8.59765625" style="110" customWidth="1"/>
    <col min="12" max="12" width="2.8984375" style="93" customWidth="1"/>
    <col min="13" max="13" width="3.69921875" style="93" customWidth="1"/>
    <col min="14" max="16384" width="9.8984375" style="93"/>
  </cols>
  <sheetData>
    <row r="1" spans="1:14" x14ac:dyDescent="0.2">
      <c r="A1" s="96"/>
      <c r="B1" s="94"/>
      <c r="C1" s="94"/>
      <c r="D1" s="94"/>
      <c r="E1" s="94"/>
      <c r="F1" s="130"/>
      <c r="G1" s="131"/>
      <c r="H1" s="130"/>
      <c r="I1" s="130"/>
      <c r="J1" s="91"/>
      <c r="K1" s="92"/>
      <c r="N1" s="133"/>
    </row>
    <row r="2" spans="1:14" x14ac:dyDescent="0.2">
      <c r="A2" s="94"/>
      <c r="B2" s="94"/>
      <c r="C2" s="94"/>
      <c r="D2" s="94"/>
      <c r="E2" s="94"/>
      <c r="F2" s="130"/>
      <c r="G2" s="131"/>
      <c r="H2" s="130"/>
      <c r="I2" s="130"/>
      <c r="J2" s="91"/>
      <c r="K2" s="92"/>
      <c r="N2" s="133"/>
    </row>
    <row r="3" spans="1:14" x14ac:dyDescent="0.2">
      <c r="A3" s="94"/>
      <c r="B3" s="94"/>
      <c r="C3" s="94"/>
      <c r="D3" s="94"/>
      <c r="E3" s="94"/>
      <c r="F3" s="130"/>
      <c r="G3" s="131"/>
      <c r="H3" s="130"/>
      <c r="I3" s="130"/>
      <c r="J3" s="134"/>
      <c r="K3" s="92"/>
      <c r="N3" s="133"/>
    </row>
    <row r="4" spans="1:14" ht="12.75" customHeight="1" x14ac:dyDescent="0.25">
      <c r="A4" s="94"/>
      <c r="B4" s="94"/>
      <c r="C4" s="94"/>
      <c r="D4" s="94"/>
      <c r="E4" s="94"/>
      <c r="F4" s="596">
        <f>'[10]OA To Do &amp; Notes'!D3</f>
        <v>44501</v>
      </c>
      <c r="G4" s="597"/>
      <c r="H4" s="597"/>
      <c r="I4" s="597"/>
      <c r="J4" s="597"/>
      <c r="K4" s="598"/>
      <c r="N4" s="133"/>
    </row>
    <row r="5" spans="1:14" s="132" customFormat="1" ht="28.25" x14ac:dyDescent="0.2">
      <c r="A5" s="96"/>
      <c r="B5" s="96"/>
      <c r="C5" s="96"/>
      <c r="D5" s="96"/>
      <c r="E5" s="94"/>
      <c r="F5" s="97" t="s">
        <v>67</v>
      </c>
      <c r="G5" s="135" t="s">
        <v>68</v>
      </c>
      <c r="H5" s="98" t="s">
        <v>69</v>
      </c>
      <c r="I5" s="135"/>
      <c r="J5" s="99" t="s">
        <v>70</v>
      </c>
      <c r="K5" s="100" t="s">
        <v>71</v>
      </c>
    </row>
    <row r="6" spans="1:14" s="132" customFormat="1" x14ac:dyDescent="0.2">
      <c r="A6" s="96"/>
      <c r="B6" s="96"/>
      <c r="C6" s="96"/>
      <c r="D6" s="96"/>
      <c r="E6" s="94"/>
      <c r="F6" s="136"/>
      <c r="G6" s="137"/>
      <c r="H6" s="137"/>
      <c r="I6" s="137"/>
      <c r="J6" s="138"/>
      <c r="K6" s="139"/>
    </row>
    <row r="7" spans="1:14" x14ac:dyDescent="0.2">
      <c r="A7" s="105"/>
      <c r="B7" s="105" t="s">
        <v>72</v>
      </c>
      <c r="C7" s="105"/>
      <c r="D7" s="105"/>
      <c r="E7" s="105"/>
      <c r="F7" s="140"/>
      <c r="G7" s="141"/>
      <c r="H7" s="140"/>
      <c r="I7" s="140"/>
    </row>
    <row r="8" spans="1:14" x14ac:dyDescent="0.2">
      <c r="A8" s="105"/>
      <c r="B8" s="105" t="s">
        <v>88</v>
      </c>
      <c r="C8" s="105"/>
      <c r="D8" s="105"/>
      <c r="E8" s="105"/>
      <c r="F8" s="140"/>
      <c r="G8" s="141"/>
      <c r="H8" s="140"/>
      <c r="I8" s="140"/>
    </row>
    <row r="9" spans="1:14" x14ac:dyDescent="0.2">
      <c r="A9" s="105"/>
      <c r="B9" s="105"/>
      <c r="C9" s="105" t="s">
        <v>122</v>
      </c>
      <c r="D9" s="105"/>
      <c r="E9" s="105"/>
      <c r="F9" s="140"/>
      <c r="G9" s="141"/>
      <c r="H9" s="140"/>
      <c r="I9" s="140"/>
    </row>
    <row r="10" spans="1:14" x14ac:dyDescent="0.2">
      <c r="A10" s="105"/>
      <c r="B10" s="105"/>
      <c r="C10" s="105"/>
      <c r="D10" s="105"/>
      <c r="E10" s="105"/>
      <c r="F10" s="140"/>
      <c r="G10" s="141"/>
      <c r="H10" s="140"/>
      <c r="I10" s="140"/>
    </row>
    <row r="11" spans="1:14" x14ac:dyDescent="0.2">
      <c r="A11" s="105"/>
      <c r="B11" s="105"/>
      <c r="C11" s="104"/>
      <c r="D11" s="105" t="s">
        <v>135</v>
      </c>
      <c r="E11" s="104"/>
      <c r="F11" s="140"/>
      <c r="G11" s="141"/>
      <c r="H11" s="140"/>
      <c r="I11" s="140"/>
    </row>
    <row r="12" spans="1:14" x14ac:dyDescent="0.2">
      <c r="A12" s="105"/>
      <c r="B12" s="105"/>
      <c r="C12" s="104"/>
      <c r="D12" s="105"/>
      <c r="E12" s="104"/>
      <c r="F12" s="140"/>
      <c r="G12" s="141"/>
      <c r="H12" s="140"/>
      <c r="I12" s="140"/>
    </row>
    <row r="13" spans="1:14" x14ac:dyDescent="0.2">
      <c r="A13" s="105"/>
      <c r="B13" s="105"/>
      <c r="C13" s="104"/>
      <c r="D13" s="111">
        <v>1</v>
      </c>
      <c r="E13" s="104" t="s">
        <v>136</v>
      </c>
      <c r="F13" s="142">
        <v>-9094.76</v>
      </c>
      <c r="G13" s="143">
        <v>-19603</v>
      </c>
      <c r="H13" s="142">
        <f>ROUND((F13-G13),5)</f>
        <v>10508.24</v>
      </c>
      <c r="I13" s="142"/>
      <c r="J13" s="115">
        <f>F13/G13</f>
        <v>0.46394735499668421</v>
      </c>
      <c r="K13" s="116">
        <v>0</v>
      </c>
    </row>
    <row r="14" spans="1:14" x14ac:dyDescent="0.2">
      <c r="A14" s="105"/>
      <c r="B14" s="105"/>
      <c r="C14" s="104"/>
      <c r="D14" s="111">
        <v>2</v>
      </c>
      <c r="E14" s="104" t="s">
        <v>137</v>
      </c>
      <c r="F14" s="142">
        <v>0</v>
      </c>
      <c r="G14" s="143">
        <v>-4214</v>
      </c>
      <c r="H14" s="142">
        <f>ROUND((F14-G14),5)</f>
        <v>4214</v>
      </c>
      <c r="I14" s="142"/>
      <c r="J14" s="115">
        <f t="shared" ref="J14:J33" si="0">F14/G14</f>
        <v>0</v>
      </c>
      <c r="K14" s="116">
        <v>0</v>
      </c>
    </row>
    <row r="15" spans="1:14" x14ac:dyDescent="0.2">
      <c r="A15" s="105"/>
      <c r="B15" s="105"/>
      <c r="C15" s="104"/>
      <c r="D15" s="111">
        <v>3</v>
      </c>
      <c r="E15" s="104" t="s">
        <v>138</v>
      </c>
      <c r="F15" s="142">
        <v>-11368</v>
      </c>
      <c r="G15" s="143">
        <v>-16376</v>
      </c>
      <c r="H15" s="142">
        <f>ROUND((F15-G15),5)</f>
        <v>5008</v>
      </c>
      <c r="I15" s="142"/>
      <c r="J15" s="115">
        <f t="shared" si="0"/>
        <v>0.69418661455788955</v>
      </c>
      <c r="K15" s="116">
        <v>0</v>
      </c>
    </row>
    <row r="16" spans="1:14" x14ac:dyDescent="0.2">
      <c r="A16" s="105"/>
      <c r="B16" s="105"/>
      <c r="C16" s="104"/>
      <c r="D16" s="111">
        <v>4</v>
      </c>
      <c r="E16" s="104" t="s">
        <v>139</v>
      </c>
      <c r="F16" s="142">
        <v>-470</v>
      </c>
      <c r="G16" s="143">
        <v>-600</v>
      </c>
      <c r="H16" s="142">
        <f>ROUND((F16-G16),5)</f>
        <v>130</v>
      </c>
      <c r="I16" s="142"/>
      <c r="J16" s="115">
        <f t="shared" si="0"/>
        <v>0.78333333333333333</v>
      </c>
      <c r="K16" s="116">
        <v>0</v>
      </c>
    </row>
    <row r="17" spans="1:11" x14ac:dyDescent="0.2">
      <c r="A17" s="94"/>
      <c r="B17" s="94"/>
      <c r="C17" s="94"/>
      <c r="D17" s="94" t="s">
        <v>140</v>
      </c>
      <c r="E17" s="94"/>
      <c r="F17" s="144">
        <f>ROUND(SUM(F11:F16),5)</f>
        <v>-20932.759999999998</v>
      </c>
      <c r="G17" s="144">
        <f>ROUND(SUM(G11:G16),5)</f>
        <v>-40793</v>
      </c>
      <c r="H17" s="144">
        <f>ROUND((F17-G17),5)</f>
        <v>19860.240000000002</v>
      </c>
      <c r="I17" s="145"/>
      <c r="J17" s="118">
        <f t="shared" si="0"/>
        <v>0.51314588287206131</v>
      </c>
      <c r="K17" s="119">
        <f>SUM(K13:K16)</f>
        <v>0</v>
      </c>
    </row>
    <row r="18" spans="1:11" x14ac:dyDescent="0.2">
      <c r="A18" s="105"/>
      <c r="B18" s="105"/>
      <c r="C18" s="105"/>
      <c r="D18" s="105"/>
      <c r="E18" s="105"/>
      <c r="F18" s="140"/>
      <c r="G18" s="141"/>
      <c r="H18" s="140"/>
      <c r="I18" s="140"/>
    </row>
    <row r="19" spans="1:11" x14ac:dyDescent="0.2">
      <c r="A19" s="105"/>
      <c r="B19" s="105"/>
      <c r="C19" s="105"/>
      <c r="D19" s="105"/>
      <c r="E19" s="105"/>
      <c r="F19" s="140"/>
      <c r="G19" s="141"/>
      <c r="H19" s="140"/>
      <c r="I19" s="140"/>
    </row>
    <row r="20" spans="1:11" x14ac:dyDescent="0.2">
      <c r="A20" s="105"/>
      <c r="B20" s="105"/>
      <c r="C20" s="105"/>
      <c r="D20" s="105" t="s">
        <v>141</v>
      </c>
      <c r="E20" s="105"/>
      <c r="F20" s="140"/>
      <c r="G20" s="141"/>
      <c r="H20" s="140"/>
      <c r="I20" s="140"/>
    </row>
    <row r="21" spans="1:11" x14ac:dyDescent="0.2">
      <c r="A21" s="105"/>
      <c r="B21" s="105"/>
      <c r="C21" s="105"/>
      <c r="D21" s="105"/>
      <c r="E21" s="105"/>
      <c r="F21" s="140"/>
      <c r="G21" s="141"/>
      <c r="H21" s="140"/>
      <c r="I21" s="140"/>
    </row>
    <row r="22" spans="1:11" x14ac:dyDescent="0.2">
      <c r="A22" s="105"/>
      <c r="B22" s="105"/>
      <c r="C22" s="105"/>
      <c r="D22" s="111">
        <v>1</v>
      </c>
      <c r="E22" s="104" t="s">
        <v>142</v>
      </c>
      <c r="F22" s="142">
        <v>8741.64</v>
      </c>
      <c r="G22" s="143">
        <v>17311</v>
      </c>
      <c r="H22" s="142">
        <f t="shared" ref="H22:H33" si="1">ROUND((F22-G22),5)</f>
        <v>-8569.36</v>
      </c>
      <c r="I22" s="142"/>
      <c r="J22" s="115">
        <f t="shared" si="0"/>
        <v>0.50497602680376641</v>
      </c>
      <c r="K22" s="116">
        <v>0</v>
      </c>
    </row>
    <row r="23" spans="1:11" x14ac:dyDescent="0.2">
      <c r="A23" s="105"/>
      <c r="B23" s="105"/>
      <c r="C23" s="105"/>
      <c r="D23" s="111">
        <v>2</v>
      </c>
      <c r="E23" s="104" t="s">
        <v>143</v>
      </c>
      <c r="F23" s="142">
        <v>0</v>
      </c>
      <c r="G23" s="143">
        <v>28500</v>
      </c>
      <c r="H23" s="142">
        <f t="shared" si="1"/>
        <v>-28500</v>
      </c>
      <c r="I23" s="142"/>
      <c r="J23" s="115">
        <f t="shared" si="0"/>
        <v>0</v>
      </c>
      <c r="K23" s="116">
        <v>0</v>
      </c>
    </row>
    <row r="24" spans="1:11" x14ac:dyDescent="0.2">
      <c r="A24" s="105"/>
      <c r="B24" s="105"/>
      <c r="C24" s="105"/>
      <c r="D24" s="111">
        <v>3</v>
      </c>
      <c r="E24" s="104" t="s">
        <v>144</v>
      </c>
      <c r="F24" s="142">
        <v>1757.6</v>
      </c>
      <c r="G24" s="143">
        <v>11000</v>
      </c>
      <c r="H24" s="142">
        <f t="shared" si="1"/>
        <v>-9242.4</v>
      </c>
      <c r="I24" s="142"/>
      <c r="J24" s="115">
        <f t="shared" si="0"/>
        <v>0.15978181818181816</v>
      </c>
      <c r="K24" s="116">
        <v>1036.06</v>
      </c>
    </row>
    <row r="25" spans="1:11" x14ac:dyDescent="0.2">
      <c r="A25" s="105"/>
      <c r="B25" s="105"/>
      <c r="C25" s="105"/>
      <c r="D25" s="111">
        <v>4</v>
      </c>
      <c r="E25" s="104" t="s">
        <v>145</v>
      </c>
      <c r="F25" s="142">
        <v>608.32000000000005</v>
      </c>
      <c r="G25" s="143">
        <v>4000</v>
      </c>
      <c r="H25" s="142">
        <f t="shared" si="1"/>
        <v>-3391.68</v>
      </c>
      <c r="I25" s="142"/>
      <c r="J25" s="115">
        <f t="shared" si="0"/>
        <v>0.15208000000000002</v>
      </c>
      <c r="K25" s="116">
        <v>608.32000000000005</v>
      </c>
    </row>
    <row r="26" spans="1:11" x14ac:dyDescent="0.2">
      <c r="A26" s="105"/>
      <c r="B26" s="105"/>
      <c r="C26" s="105"/>
      <c r="D26" s="111">
        <v>5</v>
      </c>
      <c r="E26" s="104" t="s">
        <v>146</v>
      </c>
      <c r="F26" s="142">
        <v>0</v>
      </c>
      <c r="G26" s="143">
        <v>4450</v>
      </c>
      <c r="H26" s="142">
        <f t="shared" si="1"/>
        <v>-4450</v>
      </c>
      <c r="I26" s="142"/>
      <c r="J26" s="115">
        <f t="shared" si="0"/>
        <v>0</v>
      </c>
      <c r="K26" s="116">
        <v>0</v>
      </c>
    </row>
    <row r="27" spans="1:11" x14ac:dyDescent="0.2">
      <c r="A27" s="105"/>
      <c r="B27" s="105"/>
      <c r="C27" s="105"/>
      <c r="D27" s="111">
        <v>6</v>
      </c>
      <c r="E27" s="104" t="s">
        <v>147</v>
      </c>
      <c r="F27" s="142">
        <v>161.86000000000001</v>
      </c>
      <c r="G27" s="143">
        <v>2400</v>
      </c>
      <c r="H27" s="142">
        <f t="shared" si="1"/>
        <v>-2238.14</v>
      </c>
      <c r="I27" s="142"/>
      <c r="J27" s="115">
        <f t="shared" si="0"/>
        <v>6.7441666666666678E-2</v>
      </c>
      <c r="K27" s="116">
        <v>161.86000000000001</v>
      </c>
    </row>
    <row r="28" spans="1:11" x14ac:dyDescent="0.2">
      <c r="A28" s="105"/>
      <c r="B28" s="105"/>
      <c r="C28" s="105"/>
      <c r="D28" s="111">
        <v>7</v>
      </c>
      <c r="E28" s="104" t="s">
        <v>148</v>
      </c>
      <c r="F28" s="142">
        <v>567.80999999999995</v>
      </c>
      <c r="G28" s="143">
        <v>2365</v>
      </c>
      <c r="H28" s="142">
        <f t="shared" si="1"/>
        <v>-1797.19</v>
      </c>
      <c r="I28" s="142"/>
      <c r="J28" s="115">
        <f t="shared" si="0"/>
        <v>0.24008879492600421</v>
      </c>
      <c r="K28" s="116">
        <v>284.45</v>
      </c>
    </row>
    <row r="29" spans="1:11" x14ac:dyDescent="0.2">
      <c r="A29" s="105"/>
      <c r="B29" s="105"/>
      <c r="C29" s="105"/>
      <c r="D29" s="111">
        <v>8</v>
      </c>
      <c r="E29" s="104" t="s">
        <v>149</v>
      </c>
      <c r="F29" s="142">
        <v>0</v>
      </c>
      <c r="G29" s="143">
        <v>800</v>
      </c>
      <c r="H29" s="142">
        <f t="shared" si="1"/>
        <v>-800</v>
      </c>
      <c r="I29" s="142"/>
      <c r="J29" s="115">
        <f t="shared" si="0"/>
        <v>0</v>
      </c>
      <c r="K29" s="116">
        <v>0</v>
      </c>
    </row>
    <row r="30" spans="1:11" x14ac:dyDescent="0.2">
      <c r="A30" s="105"/>
      <c r="B30" s="105"/>
      <c r="C30" s="105"/>
      <c r="D30" s="111">
        <v>9</v>
      </c>
      <c r="E30" s="104" t="s">
        <v>150</v>
      </c>
      <c r="F30" s="142">
        <v>1057.03</v>
      </c>
      <c r="G30" s="143">
        <v>15000</v>
      </c>
      <c r="H30" s="142">
        <f t="shared" si="1"/>
        <v>-13942.97</v>
      </c>
      <c r="I30" s="142"/>
      <c r="J30" s="115">
        <f t="shared" si="0"/>
        <v>7.0468666666666666E-2</v>
      </c>
      <c r="K30" s="116">
        <v>1012.47</v>
      </c>
    </row>
    <row r="31" spans="1:11" x14ac:dyDescent="0.2">
      <c r="A31" s="105"/>
      <c r="B31" s="105"/>
      <c r="C31" s="105"/>
      <c r="D31" s="111">
        <v>10</v>
      </c>
      <c r="E31" s="104" t="s">
        <v>151</v>
      </c>
      <c r="F31" s="142">
        <v>279.5</v>
      </c>
      <c r="G31" s="143">
        <v>1596</v>
      </c>
      <c r="H31" s="142">
        <f t="shared" si="1"/>
        <v>-1316.5</v>
      </c>
      <c r="I31" s="142"/>
      <c r="J31" s="115">
        <f t="shared" si="0"/>
        <v>0.17512531328320802</v>
      </c>
      <c r="K31" s="116">
        <v>139.75</v>
      </c>
    </row>
    <row r="32" spans="1:11" x14ac:dyDescent="0.2">
      <c r="A32" s="94"/>
      <c r="B32" s="94"/>
      <c r="C32" s="94"/>
      <c r="D32" s="94" t="s">
        <v>152</v>
      </c>
      <c r="E32" s="94"/>
      <c r="F32" s="144">
        <f>ROUND(SUM(F18:F31),5)</f>
        <v>13173.76</v>
      </c>
      <c r="G32" s="144">
        <f>ROUND(SUM(G18:G31),5)</f>
        <v>87422</v>
      </c>
      <c r="H32" s="144">
        <f t="shared" si="1"/>
        <v>-74248.240000000005</v>
      </c>
      <c r="I32" s="145"/>
      <c r="J32" s="118">
        <f t="shared" si="0"/>
        <v>0.15069158792981172</v>
      </c>
      <c r="K32" s="119">
        <f>SUM(K22:K31)</f>
        <v>3242.91</v>
      </c>
    </row>
    <row r="33" spans="1:11" hidden="1" x14ac:dyDescent="0.2">
      <c r="A33" s="94"/>
      <c r="B33" s="94"/>
      <c r="C33" s="94" t="s">
        <v>153</v>
      </c>
      <c r="D33" s="94"/>
      <c r="E33" s="94"/>
      <c r="F33" s="145">
        <f>ROUND(F11+F17+F32,5)</f>
        <v>-7759</v>
      </c>
      <c r="G33" s="144">
        <f>ROUND(G11+G17+G32,5)</f>
        <v>46629</v>
      </c>
      <c r="H33" s="144">
        <f t="shared" si="1"/>
        <v>-54388</v>
      </c>
      <c r="I33" s="145"/>
      <c r="J33" s="118">
        <f t="shared" si="0"/>
        <v>-0.16639859315018551</v>
      </c>
      <c r="K33" s="119"/>
    </row>
    <row r="34" spans="1:11" x14ac:dyDescent="0.2">
      <c r="A34" s="94"/>
      <c r="B34" s="94" t="s">
        <v>123</v>
      </c>
      <c r="C34" s="94"/>
      <c r="D34" s="94"/>
      <c r="E34" s="94"/>
      <c r="F34" s="144">
        <f>F17+F32</f>
        <v>-7758.9999999999982</v>
      </c>
      <c r="G34" s="144">
        <f t="shared" ref="G34:H34" si="2">G17+G32</f>
        <v>46629</v>
      </c>
      <c r="H34" s="144">
        <f t="shared" si="2"/>
        <v>-54388</v>
      </c>
      <c r="I34" s="145"/>
      <c r="J34" s="118"/>
      <c r="K34" s="119">
        <f>K17+K32</f>
        <v>3242.91</v>
      </c>
    </row>
    <row r="35" spans="1:11" x14ac:dyDescent="0.2">
      <c r="I35" s="140"/>
    </row>
    <row r="36" spans="1:11" x14ac:dyDescent="0.2">
      <c r="I36" s="140"/>
    </row>
    <row r="37" spans="1:11" x14ac:dyDescent="0.2">
      <c r="E37" s="128"/>
      <c r="I37" s="140"/>
    </row>
    <row r="38" spans="1:11" x14ac:dyDescent="0.2">
      <c r="I38" s="140"/>
    </row>
    <row r="39" spans="1:11" x14ac:dyDescent="0.2">
      <c r="I39" s="140"/>
    </row>
    <row r="40" spans="1:11" x14ac:dyDescent="0.2">
      <c r="I40" s="140"/>
    </row>
    <row r="41" spans="1:11" x14ac:dyDescent="0.2">
      <c r="I41" s="140"/>
    </row>
    <row r="42" spans="1:11" x14ac:dyDescent="0.2">
      <c r="I42" s="140"/>
    </row>
    <row r="43" spans="1:11" x14ac:dyDescent="0.2">
      <c r="I43" s="140"/>
    </row>
    <row r="44" spans="1:11" x14ac:dyDescent="0.2">
      <c r="I44" s="140"/>
    </row>
    <row r="45" spans="1:11" x14ac:dyDescent="0.2">
      <c r="I45" s="140"/>
    </row>
    <row r="46" spans="1:11" x14ac:dyDescent="0.2">
      <c r="I46" s="140"/>
    </row>
    <row r="47" spans="1:11" x14ac:dyDescent="0.2">
      <c r="I47" s="140"/>
    </row>
    <row r="48" spans="1:11" x14ac:dyDescent="0.2">
      <c r="I48" s="140"/>
    </row>
    <row r="49" spans="5:9" x14ac:dyDescent="0.2">
      <c r="I49" s="140"/>
    </row>
    <row r="50" spans="5:9" x14ac:dyDescent="0.2">
      <c r="I50" s="140"/>
    </row>
    <row r="51" spans="5:9" x14ac:dyDescent="0.2">
      <c r="I51" s="140"/>
    </row>
    <row r="52" spans="5:9" x14ac:dyDescent="0.2">
      <c r="E52" s="128"/>
      <c r="I52" s="140"/>
    </row>
    <row r="53" spans="5:9" x14ac:dyDescent="0.2">
      <c r="I53" s="140"/>
    </row>
    <row r="54" spans="5:9" x14ac:dyDescent="0.2">
      <c r="I54" s="140"/>
    </row>
    <row r="55" spans="5:9" x14ac:dyDescent="0.2">
      <c r="I55" s="140"/>
    </row>
    <row r="56" spans="5:9" x14ac:dyDescent="0.2">
      <c r="I56" s="140"/>
    </row>
    <row r="57" spans="5:9" x14ac:dyDescent="0.2">
      <c r="I57" s="140"/>
    </row>
    <row r="58" spans="5:9" x14ac:dyDescent="0.2">
      <c r="I58" s="140"/>
    </row>
    <row r="59" spans="5:9" x14ac:dyDescent="0.2">
      <c r="I59" s="140"/>
    </row>
    <row r="60" spans="5:9" x14ac:dyDescent="0.2">
      <c r="I60" s="140"/>
    </row>
    <row r="61" spans="5:9" x14ac:dyDescent="0.2">
      <c r="I61" s="140"/>
    </row>
    <row r="62" spans="5:9" x14ac:dyDescent="0.2">
      <c r="I62" s="140"/>
    </row>
    <row r="63" spans="5:9" x14ac:dyDescent="0.2">
      <c r="I63" s="140"/>
    </row>
    <row r="64" spans="5:9" x14ac:dyDescent="0.2">
      <c r="I64" s="140"/>
    </row>
    <row r="65" spans="9:9" x14ac:dyDescent="0.2">
      <c r="I65" s="140"/>
    </row>
    <row r="66" spans="9:9" x14ac:dyDescent="0.2">
      <c r="I66" s="140"/>
    </row>
    <row r="67" spans="9:9" x14ac:dyDescent="0.2">
      <c r="I67" s="140"/>
    </row>
    <row r="68" spans="9:9" x14ac:dyDescent="0.2">
      <c r="I68" s="140"/>
    </row>
    <row r="69" spans="9:9" x14ac:dyDescent="0.2">
      <c r="I69" s="140"/>
    </row>
    <row r="70" spans="9:9" x14ac:dyDescent="0.2">
      <c r="I70" s="140"/>
    </row>
    <row r="71" spans="9:9" x14ac:dyDescent="0.2">
      <c r="I71" s="140"/>
    </row>
    <row r="72" spans="9:9" x14ac:dyDescent="0.2">
      <c r="I72" s="140"/>
    </row>
    <row r="73" spans="9:9" x14ac:dyDescent="0.2">
      <c r="I73" s="140"/>
    </row>
    <row r="74" spans="9:9" x14ac:dyDescent="0.2">
      <c r="I74" s="140"/>
    </row>
  </sheetData>
  <mergeCells count="1">
    <mergeCell ref="F4:K4"/>
  </mergeCells>
  <pageMargins left="0.4" right="0.4" top="0.6" bottom="0.6" header="0.3" footer="0.25"/>
  <pageSetup orientation="portrait" errors="blank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8FA73-8DA8-487C-89A2-C69F8114EC8B}">
  <sheetPr>
    <tabColor rgb="FF6600FF"/>
  </sheetPr>
  <dimension ref="A1:K69"/>
  <sheetViews>
    <sheetView zoomScaleNormal="100" workbookViewId="0">
      <selection activeCell="K27" sqref="K27"/>
    </sheetView>
  </sheetViews>
  <sheetFormatPr defaultColWidth="9.8984375" defaultRowHeight="9.4499999999999993" x14ac:dyDescent="0.2"/>
  <cols>
    <col min="1" max="2" width="2.69921875" style="128" customWidth="1"/>
    <col min="3" max="3" width="4.3984375" style="128" customWidth="1"/>
    <col min="4" max="4" width="31.796875" style="128" customWidth="1"/>
    <col min="5" max="5" width="9.19921875" style="93" customWidth="1"/>
    <col min="6" max="6" width="9.296875" style="160" customWidth="1"/>
    <col min="7" max="7" width="9.69921875" style="106" customWidth="1"/>
    <col min="8" max="8" width="2.5" style="93" customWidth="1"/>
    <col min="9" max="9" width="8" style="109" customWidth="1"/>
    <col min="10" max="10" width="9.296875" style="110" bestFit="1" customWidth="1"/>
    <col min="11" max="11" width="3.19921875" style="154" customWidth="1"/>
    <col min="12" max="16384" width="9.8984375" style="93"/>
  </cols>
  <sheetData>
    <row r="1" spans="1:11" x14ac:dyDescent="0.2">
      <c r="A1" s="93"/>
      <c r="B1" s="93"/>
      <c r="C1" s="93"/>
      <c r="D1" s="93"/>
      <c r="F1" s="95"/>
      <c r="I1" s="147"/>
      <c r="J1" s="148"/>
      <c r="K1" s="132"/>
    </row>
    <row r="2" spans="1:11" x14ac:dyDescent="0.2">
      <c r="A2" s="93"/>
      <c r="B2" s="93"/>
      <c r="C2" s="93"/>
      <c r="D2" s="93"/>
      <c r="F2" s="95"/>
      <c r="I2" s="147"/>
      <c r="J2" s="148"/>
      <c r="K2" s="132"/>
    </row>
    <row r="3" spans="1:11" ht="12.75" customHeight="1" x14ac:dyDescent="0.25">
      <c r="A3" s="88"/>
      <c r="B3" s="88"/>
      <c r="C3" s="88"/>
      <c r="D3" s="93"/>
      <c r="E3" s="596">
        <f>'[10]OA To Do &amp; Notes'!D3</f>
        <v>44501</v>
      </c>
      <c r="F3" s="597"/>
      <c r="G3" s="597"/>
      <c r="H3" s="597"/>
      <c r="I3" s="597"/>
      <c r="J3" s="598"/>
      <c r="K3" s="132"/>
    </row>
    <row r="4" spans="1:11" s="150" customFormat="1" ht="18.850000000000001" x14ac:dyDescent="0.2">
      <c r="A4" s="149"/>
      <c r="B4" s="149"/>
      <c r="C4" s="149"/>
      <c r="D4" s="93"/>
      <c r="E4" s="97" t="s">
        <v>67</v>
      </c>
      <c r="F4" s="135" t="s">
        <v>68</v>
      </c>
      <c r="G4" s="98" t="s">
        <v>69</v>
      </c>
      <c r="H4" s="135"/>
      <c r="I4" s="99" t="s">
        <v>70</v>
      </c>
      <c r="J4" s="100" t="s">
        <v>71</v>
      </c>
    </row>
    <row r="5" spans="1:11" x14ac:dyDescent="0.2">
      <c r="A5" s="88"/>
      <c r="B5" s="94" t="s">
        <v>72</v>
      </c>
      <c r="C5" s="88"/>
      <c r="D5" s="88"/>
      <c r="E5" s="151"/>
      <c r="F5" s="152"/>
      <c r="H5" s="151"/>
      <c r="I5" s="147"/>
      <c r="J5" s="148"/>
      <c r="K5" s="132"/>
    </row>
    <row r="6" spans="1:11" x14ac:dyDescent="0.2">
      <c r="A6" s="88"/>
      <c r="B6" s="94" t="s">
        <v>88</v>
      </c>
      <c r="C6" s="88"/>
      <c r="D6" s="88"/>
      <c r="E6" s="151"/>
      <c r="F6" s="152"/>
      <c r="H6" s="151"/>
      <c r="I6" s="147"/>
      <c r="J6" s="148"/>
      <c r="K6" s="132"/>
    </row>
    <row r="7" spans="1:11" x14ac:dyDescent="0.2">
      <c r="A7" s="88"/>
      <c r="B7" s="88"/>
      <c r="C7" s="94" t="s">
        <v>121</v>
      </c>
      <c r="D7" s="88"/>
      <c r="E7" s="151"/>
      <c r="F7" s="152"/>
      <c r="H7" s="151"/>
      <c r="I7" s="147"/>
      <c r="J7" s="148"/>
      <c r="K7" s="132"/>
    </row>
    <row r="8" spans="1:11" x14ac:dyDescent="0.2">
      <c r="A8" s="104"/>
      <c r="B8" s="104"/>
      <c r="C8" s="104"/>
      <c r="D8" s="104"/>
      <c r="E8" s="140"/>
      <c r="F8" s="153"/>
      <c r="G8" s="108"/>
      <c r="H8" s="140"/>
    </row>
    <row r="9" spans="1:11" x14ac:dyDescent="0.2">
      <c r="A9" s="104"/>
      <c r="B9" s="104"/>
      <c r="C9" s="155">
        <v>1</v>
      </c>
      <c r="D9" s="104" t="s">
        <v>154</v>
      </c>
      <c r="E9" s="142">
        <v>0</v>
      </c>
      <c r="F9" s="156">
        <v>1000</v>
      </c>
      <c r="G9" s="114">
        <f>ROUND((E9-F9),5)</f>
        <v>-1000</v>
      </c>
      <c r="H9" s="142"/>
      <c r="I9" s="115">
        <f>E9/F9</f>
        <v>0</v>
      </c>
      <c r="J9" s="116">
        <v>0</v>
      </c>
    </row>
    <row r="10" spans="1:11" x14ac:dyDescent="0.2">
      <c r="A10" s="104"/>
      <c r="B10" s="104"/>
      <c r="C10" s="155">
        <v>2</v>
      </c>
      <c r="D10" s="104" t="s">
        <v>155</v>
      </c>
      <c r="E10" s="142">
        <v>1046.27</v>
      </c>
      <c r="F10" s="156">
        <v>1500</v>
      </c>
      <c r="G10" s="114">
        <f>ROUND((E10-F10),5)</f>
        <v>-453.73</v>
      </c>
      <c r="H10" s="142"/>
      <c r="I10" s="115">
        <f>E10/F10</f>
        <v>0.69751333333333332</v>
      </c>
      <c r="J10" s="116">
        <v>0</v>
      </c>
    </row>
    <row r="11" spans="1:11" x14ac:dyDescent="0.2">
      <c r="A11" s="104"/>
      <c r="B11" s="104"/>
      <c r="C11" s="155">
        <v>3</v>
      </c>
      <c r="D11" s="104" t="s">
        <v>156</v>
      </c>
      <c r="E11" s="142">
        <v>0</v>
      </c>
      <c r="F11" s="156">
        <v>300</v>
      </c>
      <c r="G11" s="114">
        <f>ROUND((E11-F11),5)</f>
        <v>-300</v>
      </c>
      <c r="H11" s="142"/>
      <c r="I11" s="115">
        <f>E11/F11</f>
        <v>0</v>
      </c>
      <c r="J11" s="116">
        <v>0</v>
      </c>
    </row>
    <row r="12" spans="1:11" x14ac:dyDescent="0.2">
      <c r="A12" s="104"/>
      <c r="B12" s="104"/>
      <c r="C12" s="155">
        <v>4</v>
      </c>
      <c r="D12" s="104" t="s">
        <v>157</v>
      </c>
      <c r="E12" s="142">
        <v>0</v>
      </c>
      <c r="F12" s="156">
        <v>2000</v>
      </c>
      <c r="G12" s="114">
        <f>ROUND((E12-F12),5)</f>
        <v>-2000</v>
      </c>
      <c r="H12" s="142"/>
      <c r="I12" s="115">
        <f>E12/F12</f>
        <v>0</v>
      </c>
      <c r="J12" s="116">
        <v>0</v>
      </c>
    </row>
    <row r="13" spans="1:11" x14ac:dyDescent="0.2">
      <c r="A13" s="104"/>
      <c r="B13" s="104"/>
      <c r="C13" s="155">
        <v>5</v>
      </c>
      <c r="D13" s="104" t="s">
        <v>158</v>
      </c>
      <c r="E13" s="142">
        <v>0</v>
      </c>
      <c r="F13" s="156">
        <v>22440</v>
      </c>
      <c r="G13" s="114">
        <f>ROUND((E13-F13),5)</f>
        <v>-22440</v>
      </c>
      <c r="H13" s="142"/>
      <c r="I13" s="115">
        <f>E13/F13</f>
        <v>0</v>
      </c>
      <c r="J13" s="116">
        <v>0</v>
      </c>
    </row>
    <row r="14" spans="1:11" x14ac:dyDescent="0.2">
      <c r="A14" s="104"/>
      <c r="B14" s="104"/>
      <c r="C14" s="155">
        <v>6</v>
      </c>
      <c r="D14" s="104" t="s">
        <v>159</v>
      </c>
      <c r="E14" s="142">
        <v>0</v>
      </c>
      <c r="F14" s="156">
        <v>0</v>
      </c>
      <c r="G14" s="114">
        <v>0</v>
      </c>
      <c r="H14" s="142"/>
      <c r="I14" s="115">
        <v>0</v>
      </c>
      <c r="J14" s="116">
        <v>0</v>
      </c>
    </row>
    <row r="15" spans="1:11" x14ac:dyDescent="0.2">
      <c r="A15" s="104"/>
      <c r="B15" s="104"/>
      <c r="C15" s="155">
        <v>7</v>
      </c>
      <c r="D15" s="104" t="s">
        <v>160</v>
      </c>
      <c r="E15" s="142">
        <v>127.21</v>
      </c>
      <c r="F15" s="156">
        <v>-12000</v>
      </c>
      <c r="G15" s="114">
        <f t="shared" ref="G15:G57" si="0">ROUND((E15-F15),5)</f>
        <v>12127.21</v>
      </c>
      <c r="H15" s="142"/>
      <c r="I15" s="115">
        <f t="shared" ref="I15:I20" si="1">E15/F15</f>
        <v>-1.0600833333333334E-2</v>
      </c>
      <c r="J15" s="116">
        <v>0</v>
      </c>
    </row>
    <row r="16" spans="1:11" x14ac:dyDescent="0.2">
      <c r="A16" s="104"/>
      <c r="B16" s="104"/>
      <c r="C16" s="155">
        <v>8</v>
      </c>
      <c r="D16" s="104" t="s">
        <v>161</v>
      </c>
      <c r="E16" s="142">
        <v>1903.78</v>
      </c>
      <c r="F16" s="156">
        <v>8833</v>
      </c>
      <c r="G16" s="114">
        <f t="shared" si="0"/>
        <v>-6929.22</v>
      </c>
      <c r="H16" s="142"/>
      <c r="I16" s="115">
        <f t="shared" si="1"/>
        <v>0.21553039737348578</v>
      </c>
      <c r="J16" s="116">
        <v>951.89</v>
      </c>
    </row>
    <row r="17" spans="1:11" x14ac:dyDescent="0.2">
      <c r="A17" s="104"/>
      <c r="B17" s="104"/>
      <c r="C17" s="155">
        <v>9</v>
      </c>
      <c r="D17" s="104" t="s">
        <v>162</v>
      </c>
      <c r="E17" s="142">
        <v>-7515</v>
      </c>
      <c r="F17" s="156">
        <v>-17636</v>
      </c>
      <c r="G17" s="114">
        <f t="shared" si="0"/>
        <v>10121</v>
      </c>
      <c r="H17" s="142"/>
      <c r="I17" s="115">
        <f t="shared" si="1"/>
        <v>0.42611703334089363</v>
      </c>
      <c r="J17" s="116">
        <v>-7515</v>
      </c>
      <c r="K17" s="157"/>
    </row>
    <row r="18" spans="1:11" x14ac:dyDescent="0.2">
      <c r="A18" s="104"/>
      <c r="B18" s="104"/>
      <c r="C18" s="155">
        <v>10</v>
      </c>
      <c r="D18" s="104" t="s">
        <v>163</v>
      </c>
      <c r="E18" s="142">
        <v>0</v>
      </c>
      <c r="F18" s="156">
        <v>1000</v>
      </c>
      <c r="G18" s="114">
        <f t="shared" si="0"/>
        <v>-1000</v>
      </c>
      <c r="H18" s="142"/>
      <c r="I18" s="115">
        <f t="shared" si="1"/>
        <v>0</v>
      </c>
      <c r="J18" s="116">
        <v>0</v>
      </c>
      <c r="K18" s="157"/>
    </row>
    <row r="19" spans="1:11" x14ac:dyDescent="0.2">
      <c r="A19" s="104"/>
      <c r="B19" s="104"/>
      <c r="C19" s="155">
        <v>11</v>
      </c>
      <c r="D19" s="104" t="s">
        <v>164</v>
      </c>
      <c r="E19" s="142">
        <v>0</v>
      </c>
      <c r="F19" s="156">
        <v>1000</v>
      </c>
      <c r="G19" s="114">
        <f t="shared" si="0"/>
        <v>-1000</v>
      </c>
      <c r="H19" s="142"/>
      <c r="I19" s="115">
        <f t="shared" si="1"/>
        <v>0</v>
      </c>
      <c r="J19" s="116">
        <v>0</v>
      </c>
      <c r="K19" s="157"/>
    </row>
    <row r="20" spans="1:11" x14ac:dyDescent="0.2">
      <c r="A20" s="104"/>
      <c r="B20" s="104"/>
      <c r="C20" s="155">
        <v>12</v>
      </c>
      <c r="D20" s="104" t="s">
        <v>165</v>
      </c>
      <c r="E20" s="142">
        <v>123.43</v>
      </c>
      <c r="F20" s="156">
        <v>500</v>
      </c>
      <c r="G20" s="114">
        <f t="shared" si="0"/>
        <v>-376.57</v>
      </c>
      <c r="H20" s="142"/>
      <c r="I20" s="115">
        <f t="shared" si="1"/>
        <v>0.24686000000000002</v>
      </c>
      <c r="J20" s="116">
        <v>0</v>
      </c>
      <c r="K20" s="157"/>
    </row>
    <row r="21" spans="1:11" x14ac:dyDescent="0.2">
      <c r="A21" s="104"/>
      <c r="B21" s="104"/>
      <c r="C21" s="155">
        <v>13</v>
      </c>
      <c r="D21" s="104" t="s">
        <v>166</v>
      </c>
      <c r="E21" s="142">
        <v>0</v>
      </c>
      <c r="F21" s="156">
        <v>75</v>
      </c>
      <c r="G21" s="114">
        <f t="shared" si="0"/>
        <v>-75</v>
      </c>
      <c r="H21" s="142"/>
      <c r="I21" s="115">
        <v>0</v>
      </c>
      <c r="J21" s="116">
        <v>0</v>
      </c>
      <c r="K21" s="157"/>
    </row>
    <row r="22" spans="1:11" x14ac:dyDescent="0.2">
      <c r="A22" s="104"/>
      <c r="B22" s="104"/>
      <c r="C22" s="155">
        <v>14</v>
      </c>
      <c r="D22" s="104" t="s">
        <v>167</v>
      </c>
      <c r="E22" s="142">
        <v>0</v>
      </c>
      <c r="F22" s="156">
        <v>1300</v>
      </c>
      <c r="G22" s="114">
        <f t="shared" si="0"/>
        <v>-1300</v>
      </c>
      <c r="H22" s="142"/>
      <c r="I22" s="115">
        <f t="shared" ref="I22:I32" si="2">E22/F22</f>
        <v>0</v>
      </c>
      <c r="J22" s="116">
        <v>0</v>
      </c>
      <c r="K22" s="157"/>
    </row>
    <row r="23" spans="1:11" x14ac:dyDescent="0.2">
      <c r="A23" s="104"/>
      <c r="B23" s="104"/>
      <c r="C23" s="155">
        <v>15</v>
      </c>
      <c r="D23" s="104" t="s">
        <v>168</v>
      </c>
      <c r="E23" s="142">
        <v>0</v>
      </c>
      <c r="F23" s="156">
        <v>1100</v>
      </c>
      <c r="G23" s="114">
        <f t="shared" si="0"/>
        <v>-1100</v>
      </c>
      <c r="H23" s="142"/>
      <c r="I23" s="115">
        <f t="shared" si="2"/>
        <v>0</v>
      </c>
      <c r="J23" s="116">
        <v>0</v>
      </c>
      <c r="K23" s="157"/>
    </row>
    <row r="24" spans="1:11" x14ac:dyDescent="0.2">
      <c r="A24" s="104"/>
      <c r="B24" s="104"/>
      <c r="C24" s="155">
        <v>15</v>
      </c>
      <c r="D24" s="104" t="s">
        <v>169</v>
      </c>
      <c r="E24" s="142">
        <v>0</v>
      </c>
      <c r="F24" s="156">
        <v>100</v>
      </c>
      <c r="G24" s="114">
        <f t="shared" si="0"/>
        <v>-100</v>
      </c>
      <c r="H24" s="142"/>
      <c r="I24" s="115">
        <f t="shared" si="2"/>
        <v>0</v>
      </c>
      <c r="J24" s="116">
        <v>0</v>
      </c>
      <c r="K24" s="157"/>
    </row>
    <row r="25" spans="1:11" x14ac:dyDescent="0.2">
      <c r="A25" s="104"/>
      <c r="B25" s="104"/>
      <c r="C25" s="155">
        <v>16</v>
      </c>
      <c r="D25" s="104" t="s">
        <v>170</v>
      </c>
      <c r="E25" s="142">
        <v>37.46</v>
      </c>
      <c r="F25" s="156">
        <v>750</v>
      </c>
      <c r="G25" s="114">
        <f t="shared" si="0"/>
        <v>-712.54</v>
      </c>
      <c r="H25" s="142"/>
      <c r="I25" s="115">
        <f t="shared" si="2"/>
        <v>4.9946666666666667E-2</v>
      </c>
      <c r="J25" s="116">
        <v>0</v>
      </c>
      <c r="K25" s="157"/>
    </row>
    <row r="26" spans="1:11" x14ac:dyDescent="0.2">
      <c r="A26" s="104"/>
      <c r="B26" s="104"/>
      <c r="C26" s="155">
        <v>17</v>
      </c>
      <c r="D26" s="104" t="s">
        <v>171</v>
      </c>
      <c r="E26" s="142">
        <v>22497.48</v>
      </c>
      <c r="F26" s="156">
        <v>10000</v>
      </c>
      <c r="G26" s="114">
        <f t="shared" si="0"/>
        <v>12497.48</v>
      </c>
      <c r="H26" s="142"/>
      <c r="I26" s="115">
        <f t="shared" si="2"/>
        <v>2.2497479999999999</v>
      </c>
      <c r="J26" s="116">
        <v>937.4</v>
      </c>
      <c r="K26" s="157"/>
    </row>
    <row r="27" spans="1:11" x14ac:dyDescent="0.2">
      <c r="A27" s="104"/>
      <c r="B27" s="104"/>
      <c r="C27" s="155">
        <v>18</v>
      </c>
      <c r="D27" s="104" t="s">
        <v>172</v>
      </c>
      <c r="E27" s="142">
        <v>0</v>
      </c>
      <c r="F27" s="156">
        <v>2000</v>
      </c>
      <c r="G27" s="114">
        <f t="shared" si="0"/>
        <v>-2000</v>
      </c>
      <c r="H27" s="142"/>
      <c r="I27" s="115">
        <f t="shared" si="2"/>
        <v>0</v>
      </c>
      <c r="J27" s="116">
        <v>0</v>
      </c>
      <c r="K27" s="157"/>
    </row>
    <row r="28" spans="1:11" x14ac:dyDescent="0.2">
      <c r="A28" s="104"/>
      <c r="B28" s="104"/>
      <c r="C28" s="155">
        <v>19</v>
      </c>
      <c r="D28" s="104" t="s">
        <v>173</v>
      </c>
      <c r="E28" s="142">
        <v>1135.17</v>
      </c>
      <c r="F28" s="156">
        <v>5000</v>
      </c>
      <c r="G28" s="114">
        <f t="shared" si="0"/>
        <v>-3864.83</v>
      </c>
      <c r="H28" s="142"/>
      <c r="I28" s="115">
        <f t="shared" si="2"/>
        <v>0.22703400000000001</v>
      </c>
      <c r="J28" s="116">
        <v>0</v>
      </c>
      <c r="K28" s="157"/>
    </row>
    <row r="29" spans="1:11" x14ac:dyDescent="0.2">
      <c r="A29" s="104"/>
      <c r="B29" s="104"/>
      <c r="C29" s="155">
        <v>20</v>
      </c>
      <c r="D29" s="104" t="s">
        <v>174</v>
      </c>
      <c r="E29" s="142">
        <v>0</v>
      </c>
      <c r="F29" s="156">
        <v>3000</v>
      </c>
      <c r="G29" s="114">
        <f t="shared" si="0"/>
        <v>-3000</v>
      </c>
      <c r="H29" s="142"/>
      <c r="I29" s="115">
        <f t="shared" si="2"/>
        <v>0</v>
      </c>
      <c r="J29" s="116">
        <v>0</v>
      </c>
      <c r="K29" s="157"/>
    </row>
    <row r="30" spans="1:11" x14ac:dyDescent="0.2">
      <c r="A30" s="104"/>
      <c r="B30" s="104"/>
      <c r="C30" s="155">
        <v>21</v>
      </c>
      <c r="D30" s="104" t="s">
        <v>175</v>
      </c>
      <c r="E30" s="142">
        <v>71.66</v>
      </c>
      <c r="F30" s="156">
        <v>150</v>
      </c>
      <c r="G30" s="114">
        <f t="shared" si="0"/>
        <v>-78.34</v>
      </c>
      <c r="H30" s="142"/>
      <c r="I30" s="115">
        <f t="shared" si="2"/>
        <v>0.47773333333333329</v>
      </c>
      <c r="J30" s="116">
        <v>0</v>
      </c>
      <c r="K30" s="157"/>
    </row>
    <row r="31" spans="1:11" x14ac:dyDescent="0.2">
      <c r="A31" s="104"/>
      <c r="B31" s="104"/>
      <c r="C31" s="155">
        <v>22</v>
      </c>
      <c r="D31" s="104" t="s">
        <v>176</v>
      </c>
      <c r="E31" s="142">
        <v>0</v>
      </c>
      <c r="F31" s="156">
        <v>500</v>
      </c>
      <c r="G31" s="114">
        <f t="shared" si="0"/>
        <v>-500</v>
      </c>
      <c r="H31" s="142"/>
      <c r="I31" s="115">
        <f t="shared" si="2"/>
        <v>0</v>
      </c>
      <c r="J31" s="116">
        <v>0</v>
      </c>
      <c r="K31" s="157"/>
    </row>
    <row r="32" spans="1:11" x14ac:dyDescent="0.2">
      <c r="A32" s="104"/>
      <c r="B32" s="104"/>
      <c r="C32" s="155">
        <v>23</v>
      </c>
      <c r="D32" s="104" t="s">
        <v>177</v>
      </c>
      <c r="E32" s="142">
        <v>-820</v>
      </c>
      <c r="F32" s="156">
        <v>2000</v>
      </c>
      <c r="G32" s="114">
        <f t="shared" si="0"/>
        <v>-2820</v>
      </c>
      <c r="H32" s="142"/>
      <c r="I32" s="115">
        <f t="shared" si="2"/>
        <v>-0.41</v>
      </c>
      <c r="J32" s="116">
        <v>0</v>
      </c>
      <c r="K32" s="157"/>
    </row>
    <row r="33" spans="1:11" x14ac:dyDescent="0.2">
      <c r="A33" s="104"/>
      <c r="B33" s="104"/>
      <c r="C33" s="155">
        <v>24</v>
      </c>
      <c r="D33" s="104" t="s">
        <v>178</v>
      </c>
      <c r="E33" s="142">
        <v>-3875</v>
      </c>
      <c r="F33" s="156">
        <v>2000</v>
      </c>
      <c r="G33" s="114">
        <f t="shared" si="0"/>
        <v>-5875</v>
      </c>
      <c r="H33" s="142"/>
      <c r="I33" s="115">
        <v>0</v>
      </c>
      <c r="J33" s="116">
        <v>0</v>
      </c>
      <c r="K33" s="157"/>
    </row>
    <row r="34" spans="1:11" x14ac:dyDescent="0.2">
      <c r="A34" s="104"/>
      <c r="B34" s="104"/>
      <c r="C34" s="155">
        <v>25</v>
      </c>
      <c r="D34" s="104" t="s">
        <v>179</v>
      </c>
      <c r="E34" s="142">
        <v>2065.48</v>
      </c>
      <c r="F34" s="156">
        <v>1000</v>
      </c>
      <c r="G34" s="114">
        <f t="shared" si="0"/>
        <v>1065.48</v>
      </c>
      <c r="H34" s="142"/>
      <c r="I34" s="115">
        <v>0</v>
      </c>
      <c r="J34" s="116">
        <v>1960.48</v>
      </c>
      <c r="K34" s="157"/>
    </row>
    <row r="35" spans="1:11" x14ac:dyDescent="0.2">
      <c r="A35" s="104"/>
      <c r="B35" s="104"/>
      <c r="C35" s="155">
        <v>26</v>
      </c>
      <c r="D35" s="104" t="s">
        <v>180</v>
      </c>
      <c r="E35" s="142">
        <v>0</v>
      </c>
      <c r="F35" s="156">
        <v>150</v>
      </c>
      <c r="G35" s="114">
        <f t="shared" si="0"/>
        <v>-150</v>
      </c>
      <c r="H35" s="142"/>
      <c r="I35" s="115">
        <f>E35/F35</f>
        <v>0</v>
      </c>
      <c r="J35" s="116">
        <v>0</v>
      </c>
      <c r="K35" s="157"/>
    </row>
    <row r="36" spans="1:11" x14ac:dyDescent="0.2">
      <c r="A36" s="104"/>
      <c r="B36" s="104"/>
      <c r="C36" s="155">
        <v>27</v>
      </c>
      <c r="D36" s="104" t="s">
        <v>181</v>
      </c>
      <c r="E36" s="142">
        <v>0</v>
      </c>
      <c r="F36" s="156">
        <v>500</v>
      </c>
      <c r="G36" s="114">
        <f t="shared" si="0"/>
        <v>-500</v>
      </c>
      <c r="H36" s="142"/>
      <c r="I36" s="115">
        <f>E36/F36</f>
        <v>0</v>
      </c>
      <c r="J36" s="116">
        <v>0</v>
      </c>
      <c r="K36" s="157"/>
    </row>
    <row r="37" spans="1:11" x14ac:dyDescent="0.2">
      <c r="A37" s="104"/>
      <c r="B37" s="104"/>
      <c r="C37" s="155">
        <v>28</v>
      </c>
      <c r="D37" s="104" t="s">
        <v>182</v>
      </c>
      <c r="E37" s="142">
        <v>0</v>
      </c>
      <c r="F37" s="156">
        <v>1200</v>
      </c>
      <c r="G37" s="114">
        <f t="shared" si="0"/>
        <v>-1200</v>
      </c>
      <c r="H37" s="142"/>
      <c r="I37" s="115">
        <f>E37/F37</f>
        <v>0</v>
      </c>
      <c r="J37" s="116">
        <v>0</v>
      </c>
      <c r="K37" s="157"/>
    </row>
    <row r="38" spans="1:11" x14ac:dyDescent="0.2">
      <c r="A38" s="104"/>
      <c r="B38" s="104"/>
      <c r="C38" s="155">
        <v>29</v>
      </c>
      <c r="D38" s="104" t="s">
        <v>183</v>
      </c>
      <c r="E38" s="142">
        <v>1000</v>
      </c>
      <c r="F38" s="156">
        <v>5000</v>
      </c>
      <c r="G38" s="114">
        <f t="shared" si="0"/>
        <v>-4000</v>
      </c>
      <c r="H38" s="142"/>
      <c r="I38" s="115">
        <v>0</v>
      </c>
      <c r="J38" s="116">
        <v>62.6</v>
      </c>
      <c r="K38" s="157"/>
    </row>
    <row r="39" spans="1:11" x14ac:dyDescent="0.2">
      <c r="A39" s="104"/>
      <c r="B39" s="104"/>
      <c r="C39" s="155">
        <v>30</v>
      </c>
      <c r="D39" s="104" t="s">
        <v>184</v>
      </c>
      <c r="E39" s="142">
        <v>0</v>
      </c>
      <c r="F39" s="156">
        <v>500</v>
      </c>
      <c r="G39" s="114">
        <f t="shared" si="0"/>
        <v>-500</v>
      </c>
      <c r="H39" s="142"/>
      <c r="I39" s="115">
        <f>E39/F39</f>
        <v>0</v>
      </c>
      <c r="J39" s="116">
        <v>0</v>
      </c>
      <c r="K39" s="157"/>
    </row>
    <row r="40" spans="1:11" x14ac:dyDescent="0.2">
      <c r="A40" s="104"/>
      <c r="B40" s="104"/>
      <c r="C40" s="155">
        <v>31</v>
      </c>
      <c r="D40" s="104" t="s">
        <v>185</v>
      </c>
      <c r="E40" s="142">
        <v>-2968</v>
      </c>
      <c r="F40" s="156">
        <v>-500</v>
      </c>
      <c r="G40" s="114">
        <f t="shared" si="0"/>
        <v>-2468</v>
      </c>
      <c r="H40" s="142"/>
      <c r="I40" s="115">
        <v>0</v>
      </c>
      <c r="J40" s="116">
        <v>0</v>
      </c>
      <c r="K40" s="157"/>
    </row>
    <row r="41" spans="1:11" x14ac:dyDescent="0.2">
      <c r="A41" s="104"/>
      <c r="B41" s="104"/>
      <c r="C41" s="155">
        <v>32</v>
      </c>
      <c r="D41" s="104" t="s">
        <v>186</v>
      </c>
      <c r="E41" s="142">
        <v>0</v>
      </c>
      <c r="F41" s="156">
        <v>805</v>
      </c>
      <c r="G41" s="114">
        <f t="shared" si="0"/>
        <v>-805</v>
      </c>
      <c r="H41" s="142"/>
      <c r="I41" s="115">
        <f>E41/F41</f>
        <v>0</v>
      </c>
      <c r="J41" s="116">
        <v>0</v>
      </c>
      <c r="K41" s="157"/>
    </row>
    <row r="42" spans="1:11" x14ac:dyDescent="0.2">
      <c r="A42" s="104"/>
      <c r="B42" s="104"/>
      <c r="C42" s="155">
        <v>33</v>
      </c>
      <c r="D42" s="104" t="s">
        <v>187</v>
      </c>
      <c r="E42" s="142">
        <v>0</v>
      </c>
      <c r="F42" s="156">
        <v>200</v>
      </c>
      <c r="G42" s="114">
        <f t="shared" si="0"/>
        <v>-200</v>
      </c>
      <c r="H42" s="142"/>
      <c r="I42" s="115">
        <f>E42/F42</f>
        <v>0</v>
      </c>
      <c r="J42" s="116">
        <v>0</v>
      </c>
      <c r="K42" s="157"/>
    </row>
    <row r="43" spans="1:11" x14ac:dyDescent="0.2">
      <c r="A43" s="104"/>
      <c r="B43" s="104"/>
      <c r="C43" s="155">
        <v>34</v>
      </c>
      <c r="D43" s="104" t="s">
        <v>188</v>
      </c>
      <c r="E43" s="142">
        <v>1620.52</v>
      </c>
      <c r="F43" s="156">
        <v>12000</v>
      </c>
      <c r="G43" s="114">
        <f t="shared" si="0"/>
        <v>-10379.48</v>
      </c>
      <c r="H43" s="142"/>
      <c r="I43" s="115">
        <f>E43/F43</f>
        <v>0.13504333333333332</v>
      </c>
      <c r="J43" s="116">
        <v>419.23</v>
      </c>
      <c r="K43" s="157"/>
    </row>
    <row r="44" spans="1:11" x14ac:dyDescent="0.2">
      <c r="A44" s="104"/>
      <c r="B44" s="104"/>
      <c r="C44" s="155">
        <v>35</v>
      </c>
      <c r="D44" s="104" t="s">
        <v>189</v>
      </c>
      <c r="E44" s="142">
        <v>1085</v>
      </c>
      <c r="F44" s="156">
        <v>2445</v>
      </c>
      <c r="G44" s="114">
        <f t="shared" si="0"/>
        <v>-1360</v>
      </c>
      <c r="H44" s="142"/>
      <c r="I44" s="115">
        <f>E44/F44</f>
        <v>0.44376278118609408</v>
      </c>
      <c r="J44" s="116">
        <v>0</v>
      </c>
      <c r="K44" s="157"/>
    </row>
    <row r="45" spans="1:11" x14ac:dyDescent="0.2">
      <c r="A45" s="104"/>
      <c r="B45" s="104"/>
      <c r="C45" s="155">
        <v>36</v>
      </c>
      <c r="D45" s="104" t="s">
        <v>190</v>
      </c>
      <c r="E45" s="142">
        <v>0</v>
      </c>
      <c r="F45" s="156">
        <v>-500</v>
      </c>
      <c r="G45" s="114">
        <f t="shared" si="0"/>
        <v>500</v>
      </c>
      <c r="H45" s="142"/>
      <c r="I45" s="115">
        <v>0</v>
      </c>
      <c r="J45" s="116">
        <v>0</v>
      </c>
      <c r="K45" s="157"/>
    </row>
    <row r="46" spans="1:11" x14ac:dyDescent="0.2">
      <c r="A46" s="104"/>
      <c r="B46" s="104"/>
      <c r="C46" s="155">
        <v>37</v>
      </c>
      <c r="D46" s="104" t="s">
        <v>191</v>
      </c>
      <c r="E46" s="142">
        <v>974.94</v>
      </c>
      <c r="F46" s="156">
        <v>3000</v>
      </c>
      <c r="G46" s="114">
        <f t="shared" si="0"/>
        <v>-2025.06</v>
      </c>
      <c r="H46" s="142"/>
      <c r="I46" s="115">
        <f>E46/F46</f>
        <v>0.32497999999999999</v>
      </c>
      <c r="J46" s="116">
        <v>0</v>
      </c>
      <c r="K46" s="157"/>
    </row>
    <row r="47" spans="1:11" x14ac:dyDescent="0.2">
      <c r="A47" s="104"/>
      <c r="B47" s="104"/>
      <c r="C47" s="155">
        <v>38</v>
      </c>
      <c r="D47" s="104" t="s">
        <v>192</v>
      </c>
      <c r="E47" s="142">
        <v>0</v>
      </c>
      <c r="F47" s="156">
        <v>2000</v>
      </c>
      <c r="G47" s="114">
        <f t="shared" si="0"/>
        <v>-2000</v>
      </c>
      <c r="H47" s="142"/>
      <c r="I47" s="115">
        <v>0</v>
      </c>
      <c r="J47" s="116">
        <v>0</v>
      </c>
    </row>
    <row r="48" spans="1:11" x14ac:dyDescent="0.2">
      <c r="A48" s="104"/>
      <c r="B48" s="104"/>
      <c r="C48" s="155">
        <v>39</v>
      </c>
      <c r="D48" s="104" t="s">
        <v>193</v>
      </c>
      <c r="E48" s="142">
        <v>100</v>
      </c>
      <c r="F48" s="156">
        <v>3500</v>
      </c>
      <c r="G48" s="114">
        <f t="shared" si="0"/>
        <v>-3400</v>
      </c>
      <c r="H48" s="142"/>
      <c r="I48" s="115">
        <v>0</v>
      </c>
      <c r="J48" s="116">
        <v>0</v>
      </c>
      <c r="K48" s="157"/>
    </row>
    <row r="49" spans="1:11" x14ac:dyDescent="0.2">
      <c r="A49" s="104"/>
      <c r="B49" s="104"/>
      <c r="C49" s="155">
        <v>40</v>
      </c>
      <c r="D49" s="104" t="s">
        <v>194</v>
      </c>
      <c r="E49" s="142">
        <v>0</v>
      </c>
      <c r="F49" s="156">
        <v>1500</v>
      </c>
      <c r="G49" s="114">
        <f t="shared" si="0"/>
        <v>-1500</v>
      </c>
      <c r="H49" s="142"/>
      <c r="I49" s="115">
        <v>0</v>
      </c>
      <c r="J49" s="116">
        <v>0</v>
      </c>
      <c r="K49" s="157"/>
    </row>
    <row r="50" spans="1:11" x14ac:dyDescent="0.2">
      <c r="A50" s="104"/>
      <c r="B50" s="104"/>
      <c r="C50" s="155">
        <v>41</v>
      </c>
      <c r="D50" s="104" t="s">
        <v>195</v>
      </c>
      <c r="E50" s="142">
        <v>0</v>
      </c>
      <c r="F50" s="156">
        <v>1200</v>
      </c>
      <c r="G50" s="114">
        <f t="shared" si="0"/>
        <v>-1200</v>
      </c>
      <c r="H50" s="142"/>
      <c r="I50" s="115">
        <f t="shared" ref="I50:I57" si="3">E50/F50</f>
        <v>0</v>
      </c>
      <c r="J50" s="116">
        <v>0</v>
      </c>
      <c r="K50" s="157"/>
    </row>
    <row r="51" spans="1:11" x14ac:dyDescent="0.2">
      <c r="A51" s="104"/>
      <c r="B51" s="104"/>
      <c r="C51" s="155">
        <v>42</v>
      </c>
      <c r="D51" s="104" t="s">
        <v>196</v>
      </c>
      <c r="E51" s="142">
        <v>0</v>
      </c>
      <c r="F51" s="156">
        <v>-2500</v>
      </c>
      <c r="G51" s="114">
        <f t="shared" si="0"/>
        <v>2500</v>
      </c>
      <c r="H51" s="142"/>
      <c r="I51" s="115">
        <f t="shared" si="3"/>
        <v>0</v>
      </c>
      <c r="J51" s="116">
        <v>0</v>
      </c>
      <c r="K51" s="157"/>
    </row>
    <row r="52" spans="1:11" x14ac:dyDescent="0.2">
      <c r="A52" s="104"/>
      <c r="B52" s="104"/>
      <c r="C52" s="155">
        <v>42</v>
      </c>
      <c r="D52" s="104" t="s">
        <v>197</v>
      </c>
      <c r="E52" s="142">
        <v>0</v>
      </c>
      <c r="F52" s="156">
        <v>100</v>
      </c>
      <c r="G52" s="114">
        <f t="shared" si="0"/>
        <v>-100</v>
      </c>
      <c r="H52" s="142"/>
      <c r="I52" s="115">
        <f t="shared" si="3"/>
        <v>0</v>
      </c>
      <c r="J52" s="116">
        <v>0</v>
      </c>
      <c r="K52" s="157"/>
    </row>
    <row r="53" spans="1:11" x14ac:dyDescent="0.2">
      <c r="A53" s="104"/>
      <c r="B53" s="104"/>
      <c r="C53" s="155">
        <v>43</v>
      </c>
      <c r="D53" s="104" t="s">
        <v>198</v>
      </c>
      <c r="E53" s="142">
        <v>1393.5</v>
      </c>
      <c r="F53" s="156">
        <v>1100</v>
      </c>
      <c r="G53" s="114">
        <f t="shared" si="0"/>
        <v>293.5</v>
      </c>
      <c r="H53" s="142"/>
      <c r="I53" s="115">
        <f t="shared" si="3"/>
        <v>1.2668181818181818</v>
      </c>
      <c r="J53" s="116">
        <v>90</v>
      </c>
      <c r="K53" s="157"/>
    </row>
    <row r="54" spans="1:11" x14ac:dyDescent="0.2">
      <c r="A54" s="104"/>
      <c r="B54" s="104"/>
      <c r="C54" s="155">
        <v>44</v>
      </c>
      <c r="D54" s="104" t="s">
        <v>199</v>
      </c>
      <c r="E54" s="142">
        <v>42.23</v>
      </c>
      <c r="F54" s="156">
        <v>2359</v>
      </c>
      <c r="G54" s="114">
        <f t="shared" si="0"/>
        <v>-2316.77</v>
      </c>
      <c r="H54" s="142"/>
      <c r="I54" s="115">
        <f t="shared" si="3"/>
        <v>1.7901653242899534E-2</v>
      </c>
      <c r="J54" s="116">
        <v>-256</v>
      </c>
      <c r="K54" s="157"/>
    </row>
    <row r="55" spans="1:11" x14ac:dyDescent="0.2">
      <c r="A55" s="104"/>
      <c r="B55" s="104"/>
      <c r="C55" s="155">
        <v>45</v>
      </c>
      <c r="D55" s="104" t="s">
        <v>200</v>
      </c>
      <c r="E55" s="142">
        <v>0</v>
      </c>
      <c r="F55" s="156">
        <v>250</v>
      </c>
      <c r="G55" s="114">
        <f t="shared" si="0"/>
        <v>-250</v>
      </c>
      <c r="H55" s="142"/>
      <c r="I55" s="115">
        <f t="shared" si="3"/>
        <v>0</v>
      </c>
      <c r="J55" s="116">
        <v>0</v>
      </c>
      <c r="K55" s="157"/>
    </row>
    <row r="56" spans="1:11" x14ac:dyDescent="0.2">
      <c r="A56" s="104"/>
      <c r="B56" s="104"/>
      <c r="C56" s="155">
        <v>46</v>
      </c>
      <c r="D56" s="104" t="s">
        <v>201</v>
      </c>
      <c r="E56" s="142">
        <v>0</v>
      </c>
      <c r="F56" s="156">
        <v>200</v>
      </c>
      <c r="G56" s="114">
        <f t="shared" si="0"/>
        <v>-200</v>
      </c>
      <c r="H56" s="142"/>
      <c r="I56" s="115">
        <f t="shared" si="3"/>
        <v>0</v>
      </c>
      <c r="J56" s="116">
        <v>0</v>
      </c>
      <c r="K56" s="157"/>
    </row>
    <row r="57" spans="1:11" x14ac:dyDescent="0.2">
      <c r="A57" s="104"/>
      <c r="B57" s="104"/>
      <c r="C57" s="155">
        <v>47</v>
      </c>
      <c r="D57" s="104" t="s">
        <v>202</v>
      </c>
      <c r="E57" s="142">
        <v>0</v>
      </c>
      <c r="F57" s="156">
        <v>-3000</v>
      </c>
      <c r="G57" s="114">
        <f t="shared" si="0"/>
        <v>3000</v>
      </c>
      <c r="H57" s="142"/>
      <c r="I57" s="115">
        <f t="shared" si="3"/>
        <v>0</v>
      </c>
      <c r="J57" s="116">
        <v>0</v>
      </c>
      <c r="K57" s="157"/>
    </row>
    <row r="58" spans="1:11" x14ac:dyDescent="0.2">
      <c r="A58" s="104"/>
      <c r="B58" s="104"/>
      <c r="C58" s="155">
        <v>48</v>
      </c>
      <c r="D58" s="104" t="s">
        <v>203</v>
      </c>
      <c r="E58" s="142">
        <v>120</v>
      </c>
      <c r="F58" s="156">
        <v>0</v>
      </c>
      <c r="G58" s="114">
        <v>0</v>
      </c>
      <c r="H58" s="142"/>
      <c r="I58" s="115">
        <v>0</v>
      </c>
      <c r="J58" s="116">
        <v>0</v>
      </c>
      <c r="K58" s="157"/>
    </row>
    <row r="59" spans="1:11" x14ac:dyDescent="0.2">
      <c r="A59" s="104"/>
      <c r="B59" s="104"/>
      <c r="C59" s="155">
        <v>49</v>
      </c>
      <c r="D59" s="104" t="s">
        <v>204</v>
      </c>
      <c r="E59" s="142">
        <v>0</v>
      </c>
      <c r="F59" s="156">
        <v>875</v>
      </c>
      <c r="G59" s="114">
        <f t="shared" ref="G59:G66" si="4">ROUND((E59-F59),5)</f>
        <v>-875</v>
      </c>
      <c r="H59" s="142"/>
      <c r="I59" s="115">
        <v>0</v>
      </c>
      <c r="J59" s="116">
        <v>0</v>
      </c>
      <c r="K59" s="157"/>
    </row>
    <row r="60" spans="1:11" x14ac:dyDescent="0.2">
      <c r="A60" s="104"/>
      <c r="B60" s="104"/>
      <c r="C60" s="155">
        <v>50</v>
      </c>
      <c r="D60" s="104" t="s">
        <v>205</v>
      </c>
      <c r="E60" s="142">
        <v>0</v>
      </c>
      <c r="F60" s="156">
        <v>2000</v>
      </c>
      <c r="G60" s="114">
        <f t="shared" si="4"/>
        <v>-2000</v>
      </c>
      <c r="H60" s="142"/>
      <c r="I60" s="115">
        <f>E60/F60</f>
        <v>0</v>
      </c>
      <c r="J60" s="116">
        <v>0</v>
      </c>
      <c r="K60" s="157"/>
    </row>
    <row r="61" spans="1:11" x14ac:dyDescent="0.2">
      <c r="A61" s="104"/>
      <c r="B61" s="104"/>
      <c r="C61" s="155">
        <v>51</v>
      </c>
      <c r="D61" s="104" t="s">
        <v>206</v>
      </c>
      <c r="E61" s="142">
        <v>0</v>
      </c>
      <c r="F61" s="156">
        <v>200</v>
      </c>
      <c r="G61" s="114">
        <f t="shared" si="4"/>
        <v>-200</v>
      </c>
      <c r="H61" s="142"/>
      <c r="I61" s="115">
        <f>E61/F61</f>
        <v>0</v>
      </c>
      <c r="J61" s="116">
        <v>0</v>
      </c>
      <c r="K61" s="157"/>
    </row>
    <row r="62" spans="1:11" x14ac:dyDescent="0.2">
      <c r="A62" s="104"/>
      <c r="B62" s="104"/>
      <c r="C62" s="155">
        <v>52</v>
      </c>
      <c r="D62" s="104" t="s">
        <v>207</v>
      </c>
      <c r="E62" s="142">
        <v>0</v>
      </c>
      <c r="F62" s="156">
        <v>250</v>
      </c>
      <c r="G62" s="114">
        <f t="shared" si="4"/>
        <v>-250</v>
      </c>
      <c r="H62" s="142"/>
      <c r="I62" s="115">
        <f>E62/F62</f>
        <v>0</v>
      </c>
      <c r="J62" s="116">
        <v>0</v>
      </c>
      <c r="K62" s="157"/>
    </row>
    <row r="63" spans="1:11" x14ac:dyDescent="0.2">
      <c r="A63" s="104"/>
      <c r="B63" s="104"/>
      <c r="C63" s="155">
        <v>53</v>
      </c>
      <c r="D63" s="104" t="s">
        <v>208</v>
      </c>
      <c r="E63" s="142">
        <v>0</v>
      </c>
      <c r="F63" s="156">
        <v>200</v>
      </c>
      <c r="G63" s="114">
        <f t="shared" si="4"/>
        <v>-200</v>
      </c>
      <c r="H63" s="142"/>
      <c r="I63" s="115">
        <f>E63/F63</f>
        <v>0</v>
      </c>
      <c r="J63" s="116">
        <v>0</v>
      </c>
      <c r="K63" s="157"/>
    </row>
    <row r="64" spans="1:11" x14ac:dyDescent="0.2">
      <c r="A64" s="104"/>
      <c r="B64" s="104"/>
      <c r="C64" s="155">
        <v>54</v>
      </c>
      <c r="D64" s="104" t="s">
        <v>209</v>
      </c>
      <c r="E64" s="142">
        <v>0</v>
      </c>
      <c r="F64" s="156">
        <v>400</v>
      </c>
      <c r="G64" s="114">
        <f t="shared" si="4"/>
        <v>-400</v>
      </c>
      <c r="H64" s="142"/>
      <c r="I64" s="115">
        <v>0</v>
      </c>
      <c r="J64" s="116">
        <v>0</v>
      </c>
      <c r="K64" s="157"/>
    </row>
    <row r="65" spans="1:11" x14ac:dyDescent="0.2">
      <c r="A65" s="104"/>
      <c r="B65" s="104"/>
      <c r="C65" s="155">
        <v>55</v>
      </c>
      <c r="D65" s="104" t="s">
        <v>210</v>
      </c>
      <c r="E65" s="142">
        <v>752.24</v>
      </c>
      <c r="F65" s="156">
        <v>7000</v>
      </c>
      <c r="G65" s="114">
        <f t="shared" si="4"/>
        <v>-6247.76</v>
      </c>
      <c r="H65" s="142"/>
      <c r="I65" s="115">
        <f>E65/F65</f>
        <v>0.10746285714285714</v>
      </c>
      <c r="J65" s="116">
        <v>309.17</v>
      </c>
      <c r="K65" s="157"/>
    </row>
    <row r="66" spans="1:11" x14ac:dyDescent="0.2">
      <c r="A66" s="104"/>
      <c r="B66" s="104"/>
      <c r="C66" s="155">
        <v>56</v>
      </c>
      <c r="D66" s="104" t="s">
        <v>211</v>
      </c>
      <c r="E66" s="142">
        <v>0</v>
      </c>
      <c r="F66" s="156">
        <v>500</v>
      </c>
      <c r="G66" s="114">
        <f t="shared" si="4"/>
        <v>-500</v>
      </c>
      <c r="H66" s="142"/>
      <c r="I66" s="115">
        <f>E66/F66</f>
        <v>0</v>
      </c>
      <c r="J66" s="116">
        <v>0</v>
      </c>
      <c r="K66" s="157"/>
    </row>
    <row r="67" spans="1:11" x14ac:dyDescent="0.2">
      <c r="A67" s="88"/>
      <c r="B67" s="94" t="s">
        <v>123</v>
      </c>
      <c r="C67" s="158"/>
      <c r="D67" s="93"/>
      <c r="E67" s="144">
        <f>SUM(E9:E66)</f>
        <v>20918.370000000003</v>
      </c>
      <c r="F67" s="144">
        <f t="shared" ref="F67" si="5">SUM(F9:F66)</f>
        <v>80846</v>
      </c>
      <c r="G67" s="117">
        <f>E67-F67</f>
        <v>-59927.63</v>
      </c>
      <c r="H67" s="144"/>
      <c r="I67" s="118">
        <f>E67/F67</f>
        <v>0.25874341340326057</v>
      </c>
      <c r="J67" s="119">
        <f>SUM(J9:J66)</f>
        <v>-3040.23</v>
      </c>
      <c r="K67" s="159"/>
    </row>
    <row r="68" spans="1:11" x14ac:dyDescent="0.2">
      <c r="E68" s="151"/>
      <c r="F68" s="153"/>
      <c r="H68" s="151"/>
    </row>
    <row r="69" spans="1:11" x14ac:dyDescent="0.2">
      <c r="H69" s="161"/>
    </row>
  </sheetData>
  <mergeCells count="1">
    <mergeCell ref="E3:J3"/>
  </mergeCells>
  <pageMargins left="0.4" right="0.4" top="0.6" bottom="0.6" header="0.3" footer="0.25"/>
  <pageSetup orientation="portrait" errors="blank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893F5-FE24-4C31-8C8F-5E4BBE0F13FE}">
  <sheetPr>
    <tabColor rgb="FF6600FF"/>
  </sheetPr>
  <dimension ref="A1:J104"/>
  <sheetViews>
    <sheetView zoomScale="120" zoomScaleNormal="120" zoomScaleSheetLayoutView="100" workbookViewId="0">
      <selection activeCell="K27" sqref="K27"/>
    </sheetView>
  </sheetViews>
  <sheetFormatPr defaultColWidth="9.8984375" defaultRowHeight="7.75" x14ac:dyDescent="0.15"/>
  <cols>
    <col min="1" max="2" width="2.8984375" style="183" customWidth="1"/>
    <col min="3" max="3" width="8.3984375" style="183" customWidth="1"/>
    <col min="4" max="4" width="4" style="183" customWidth="1"/>
    <col min="5" max="5" width="21.296875" style="183" customWidth="1"/>
    <col min="6" max="6" width="2.19921875" style="184" customWidth="1"/>
    <col min="7" max="7" width="10.796875" style="182" customWidth="1"/>
    <col min="8" max="8" width="12.8984375" style="182" customWidth="1"/>
    <col min="9" max="9" width="11.5" style="182" customWidth="1"/>
    <col min="10" max="10" width="7.19921875" style="166" customWidth="1"/>
    <col min="11" max="16384" width="9.8984375" style="166"/>
  </cols>
  <sheetData>
    <row r="1" spans="1:9" x14ac:dyDescent="0.15">
      <c r="A1" s="162"/>
      <c r="B1" s="162"/>
      <c r="C1" s="162"/>
      <c r="D1" s="162"/>
      <c r="E1" s="162"/>
      <c r="F1" s="163"/>
      <c r="G1" s="164"/>
      <c r="H1" s="164"/>
      <c r="I1" s="165"/>
    </row>
    <row r="2" spans="1:9" ht="11.65" x14ac:dyDescent="0.25">
      <c r="A2" s="162"/>
      <c r="B2" s="162"/>
      <c r="C2" s="162"/>
      <c r="D2" s="162"/>
      <c r="E2" s="162"/>
      <c r="F2" s="163"/>
      <c r="G2" s="168"/>
      <c r="H2" s="169">
        <f>'[10]OA To Do &amp; Notes'!D3</f>
        <v>44501</v>
      </c>
      <c r="I2" s="170"/>
    </row>
    <row r="3" spans="1:9" s="167" customFormat="1" ht="9.4499999999999993" x14ac:dyDescent="0.2">
      <c r="A3" s="171"/>
      <c r="B3" s="171"/>
      <c r="C3" s="171"/>
      <c r="D3" s="171"/>
      <c r="E3" s="171"/>
      <c r="F3" s="163"/>
      <c r="G3" s="172">
        <v>44530</v>
      </c>
      <c r="H3" s="172">
        <v>44469</v>
      </c>
      <c r="I3" s="173" t="s">
        <v>212</v>
      </c>
    </row>
    <row r="4" spans="1:9" s="175" customFormat="1" x14ac:dyDescent="0.15">
      <c r="A4" s="162" t="s">
        <v>213</v>
      </c>
      <c r="B4" s="162"/>
      <c r="C4" s="162"/>
      <c r="D4" s="162"/>
      <c r="E4" s="162"/>
      <c r="F4" s="163"/>
      <c r="G4" s="174"/>
      <c r="H4" s="174"/>
      <c r="I4" s="174"/>
    </row>
    <row r="5" spans="1:9" s="175" customFormat="1" x14ac:dyDescent="0.15">
      <c r="A5" s="162"/>
      <c r="B5" s="176" t="s">
        <v>214</v>
      </c>
      <c r="C5" s="176"/>
      <c r="D5" s="176"/>
      <c r="E5" s="176"/>
      <c r="F5" s="163"/>
      <c r="G5" s="174"/>
      <c r="H5" s="174"/>
      <c r="I5" s="174"/>
    </row>
    <row r="6" spans="1:9" s="175" customFormat="1" x14ac:dyDescent="0.15">
      <c r="A6" s="162"/>
      <c r="B6" s="162"/>
      <c r="C6" s="162" t="s">
        <v>215</v>
      </c>
      <c r="D6" s="162"/>
      <c r="E6" s="162"/>
      <c r="F6" s="163"/>
      <c r="G6" s="174"/>
      <c r="H6" s="174"/>
      <c r="I6" s="174"/>
    </row>
    <row r="7" spans="1:9" x14ac:dyDescent="0.15">
      <c r="A7" s="177"/>
      <c r="B7" s="177"/>
      <c r="C7" s="178">
        <v>1</v>
      </c>
      <c r="D7" s="177" t="s">
        <v>216</v>
      </c>
      <c r="E7" s="177"/>
      <c r="F7" s="163"/>
      <c r="G7" s="179">
        <v>196774.31</v>
      </c>
      <c r="H7" s="179">
        <v>-8228.25</v>
      </c>
      <c r="I7" s="179">
        <f>ROUND((G7-H7),5)</f>
        <v>205002.56</v>
      </c>
    </row>
    <row r="8" spans="1:9" x14ac:dyDescent="0.15">
      <c r="A8" s="177"/>
      <c r="B8" s="177"/>
      <c r="C8" s="178">
        <v>2</v>
      </c>
      <c r="D8" s="177" t="s">
        <v>217</v>
      </c>
      <c r="E8" s="177"/>
      <c r="F8" s="163"/>
      <c r="G8" s="179">
        <v>44850.01</v>
      </c>
      <c r="H8" s="179">
        <v>-65452.87</v>
      </c>
      <c r="I8" s="179">
        <f>ROUND((G8-H8),5)</f>
        <v>110302.88</v>
      </c>
    </row>
    <row r="9" spans="1:9" s="175" customFormat="1" x14ac:dyDescent="0.15">
      <c r="A9" s="162"/>
      <c r="B9" s="162"/>
      <c r="C9" s="162" t="s">
        <v>218</v>
      </c>
      <c r="D9" s="162"/>
      <c r="E9" s="162"/>
      <c r="F9" s="163"/>
      <c r="G9" s="180">
        <f>ROUND(SUM(G6:G8),5)</f>
        <v>241624.32000000001</v>
      </c>
      <c r="H9" s="180">
        <f>ROUND(SUM(H6:H8),5)</f>
        <v>-73681.119999999995</v>
      </c>
      <c r="I9" s="180">
        <f>ROUND((G9-H9),5)</f>
        <v>315305.44</v>
      </c>
    </row>
    <row r="10" spans="1:9" x14ac:dyDescent="0.15">
      <c r="A10" s="177"/>
      <c r="B10" s="177"/>
      <c r="C10" s="177"/>
      <c r="D10" s="177"/>
      <c r="E10" s="177"/>
      <c r="F10" s="163"/>
      <c r="G10" s="179"/>
      <c r="H10" s="179"/>
      <c r="I10" s="179"/>
    </row>
    <row r="11" spans="1:9" s="175" customFormat="1" x14ac:dyDescent="0.15">
      <c r="A11" s="162"/>
      <c r="B11" s="162"/>
      <c r="C11" s="162" t="s">
        <v>219</v>
      </c>
      <c r="D11" s="162"/>
      <c r="E11" s="162"/>
      <c r="F11" s="163"/>
      <c r="G11" s="181"/>
      <c r="H11" s="181"/>
      <c r="I11" s="181"/>
    </row>
    <row r="12" spans="1:9" x14ac:dyDescent="0.15">
      <c r="A12" s="177"/>
      <c r="B12" s="177"/>
      <c r="C12" s="178">
        <v>1</v>
      </c>
      <c r="D12" s="177" t="s">
        <v>220</v>
      </c>
      <c r="E12" s="177"/>
      <c r="F12" s="163"/>
      <c r="G12" s="179">
        <v>-226.39</v>
      </c>
      <c r="H12" s="179">
        <v>-13174.64</v>
      </c>
      <c r="I12" s="179">
        <f>ROUND((G12-H12),5)</f>
        <v>12948.25</v>
      </c>
    </row>
    <row r="13" spans="1:9" s="175" customFormat="1" x14ac:dyDescent="0.15">
      <c r="A13" s="162"/>
      <c r="B13" s="162"/>
      <c r="C13" s="162" t="s">
        <v>221</v>
      </c>
      <c r="D13" s="162"/>
      <c r="E13" s="162"/>
      <c r="F13" s="163"/>
      <c r="G13" s="180">
        <f>ROUND(SUM(G11:G12),5)</f>
        <v>-226.39</v>
      </c>
      <c r="H13" s="180">
        <f>ROUND(SUM(H11:H12),5)</f>
        <v>-13174.64</v>
      </c>
      <c r="I13" s="180">
        <f>ROUND((G13-H13),5)</f>
        <v>12948.25</v>
      </c>
    </row>
    <row r="14" spans="1:9" x14ac:dyDescent="0.15">
      <c r="A14" s="177"/>
      <c r="B14" s="177"/>
      <c r="C14" s="177"/>
      <c r="D14" s="177"/>
      <c r="E14" s="177"/>
      <c r="F14" s="163"/>
      <c r="G14" s="179"/>
      <c r="H14" s="179"/>
      <c r="I14" s="179"/>
    </row>
    <row r="15" spans="1:9" s="175" customFormat="1" x14ac:dyDescent="0.15">
      <c r="A15" s="162"/>
      <c r="B15" s="162"/>
      <c r="C15" s="162" t="s">
        <v>222</v>
      </c>
      <c r="D15" s="162"/>
      <c r="E15" s="162"/>
      <c r="F15" s="163"/>
      <c r="G15" s="181"/>
      <c r="H15" s="181"/>
      <c r="I15" s="181"/>
    </row>
    <row r="16" spans="1:9" x14ac:dyDescent="0.15">
      <c r="A16" s="177"/>
      <c r="B16" s="177"/>
      <c r="C16" s="178">
        <v>1</v>
      </c>
      <c r="D16" s="177" t="s">
        <v>223</v>
      </c>
      <c r="E16" s="177"/>
      <c r="F16" s="163"/>
      <c r="G16" s="179">
        <v>4070.9</v>
      </c>
      <c r="H16" s="179">
        <v>4070.9</v>
      </c>
      <c r="I16" s="179">
        <f t="shared" ref="I16:I25" si="0">ROUND((G16-H16),5)</f>
        <v>0</v>
      </c>
    </row>
    <row r="17" spans="1:10" x14ac:dyDescent="0.15">
      <c r="A17" s="177"/>
      <c r="B17" s="177"/>
      <c r="C17" s="178">
        <v>2</v>
      </c>
      <c r="D17" s="177" t="s">
        <v>224</v>
      </c>
      <c r="E17" s="177"/>
      <c r="F17" s="163"/>
      <c r="G17" s="179">
        <v>41654.370000000003</v>
      </c>
      <c r="H17" s="179">
        <v>41654.370000000003</v>
      </c>
      <c r="I17" s="179">
        <f t="shared" si="0"/>
        <v>0</v>
      </c>
    </row>
    <row r="18" spans="1:10" x14ac:dyDescent="0.15">
      <c r="A18" s="177"/>
      <c r="B18" s="177"/>
      <c r="C18" s="178">
        <v>3</v>
      </c>
      <c r="D18" s="177" t="s">
        <v>225</v>
      </c>
      <c r="E18" s="177" t="s">
        <v>226</v>
      </c>
      <c r="F18" s="163"/>
      <c r="G18" s="179">
        <v>63.12</v>
      </c>
      <c r="H18" s="179">
        <v>63.12</v>
      </c>
      <c r="I18" s="179">
        <f t="shared" si="0"/>
        <v>0</v>
      </c>
    </row>
    <row r="19" spans="1:10" x14ac:dyDescent="0.15">
      <c r="A19" s="177"/>
      <c r="B19" s="177"/>
      <c r="C19" s="178">
        <v>4</v>
      </c>
      <c r="D19" s="177" t="s">
        <v>227</v>
      </c>
      <c r="E19" s="177"/>
      <c r="F19" s="163"/>
      <c r="G19" s="179">
        <v>482.01</v>
      </c>
      <c r="H19" s="179">
        <v>482.01</v>
      </c>
      <c r="I19" s="179">
        <f t="shared" si="0"/>
        <v>0</v>
      </c>
    </row>
    <row r="20" spans="1:10" x14ac:dyDescent="0.15">
      <c r="A20" s="177"/>
      <c r="B20" s="177"/>
      <c r="C20" s="178">
        <v>5</v>
      </c>
      <c r="D20" s="177" t="s">
        <v>228</v>
      </c>
      <c r="E20" s="177"/>
      <c r="F20" s="163"/>
      <c r="G20" s="179">
        <v>13053.51</v>
      </c>
      <c r="H20" s="179">
        <v>13053.51</v>
      </c>
      <c r="I20" s="179">
        <f t="shared" si="0"/>
        <v>0</v>
      </c>
    </row>
    <row r="21" spans="1:10" x14ac:dyDescent="0.15">
      <c r="A21" s="177"/>
      <c r="B21" s="177"/>
      <c r="C21" s="178">
        <v>6</v>
      </c>
      <c r="D21" s="177" t="s">
        <v>229</v>
      </c>
      <c r="E21" s="177"/>
      <c r="F21" s="163"/>
      <c r="G21" s="179">
        <v>9209.9599999999991</v>
      </c>
      <c r="H21" s="179">
        <v>9209.9599999999991</v>
      </c>
      <c r="I21" s="179">
        <f t="shared" si="0"/>
        <v>0</v>
      </c>
    </row>
    <row r="22" spans="1:10" x14ac:dyDescent="0.15">
      <c r="A22" s="177"/>
      <c r="B22" s="177"/>
      <c r="C22" s="178">
        <v>7</v>
      </c>
      <c r="D22" s="177" t="s">
        <v>230</v>
      </c>
      <c r="E22" s="177"/>
      <c r="F22" s="163"/>
      <c r="G22" s="179">
        <v>1386.57</v>
      </c>
      <c r="H22" s="179">
        <v>4829.7</v>
      </c>
      <c r="I22" s="179">
        <f t="shared" si="0"/>
        <v>-3443.13</v>
      </c>
    </row>
    <row r="23" spans="1:10" x14ac:dyDescent="0.15">
      <c r="A23" s="177"/>
      <c r="B23" s="177"/>
      <c r="C23" s="178">
        <v>8</v>
      </c>
      <c r="D23" s="177" t="s">
        <v>231</v>
      </c>
      <c r="E23" s="177"/>
      <c r="F23" s="163"/>
      <c r="G23" s="179">
        <v>5148.12</v>
      </c>
      <c r="H23" s="179">
        <v>-3641.88</v>
      </c>
      <c r="I23" s="179">
        <f t="shared" si="0"/>
        <v>8790</v>
      </c>
    </row>
    <row r="24" spans="1:10" s="175" customFormat="1" x14ac:dyDescent="0.15">
      <c r="A24" s="162"/>
      <c r="B24" s="162"/>
      <c r="C24" s="178">
        <v>9</v>
      </c>
      <c r="D24" s="177" t="s">
        <v>232</v>
      </c>
      <c r="E24" s="177"/>
      <c r="F24" s="163"/>
      <c r="G24" s="179">
        <v>1188.8900000000001</v>
      </c>
      <c r="H24" s="179">
        <v>1188.8900000000001</v>
      </c>
      <c r="I24" s="179">
        <f t="shared" si="0"/>
        <v>0</v>
      </c>
      <c r="J24" s="166"/>
    </row>
    <row r="25" spans="1:10" s="175" customFormat="1" x14ac:dyDescent="0.15">
      <c r="A25" s="162"/>
      <c r="B25" s="162"/>
      <c r="C25" s="162" t="s">
        <v>233</v>
      </c>
      <c r="D25" s="162"/>
      <c r="E25" s="162"/>
      <c r="F25" s="163"/>
      <c r="G25" s="180">
        <f>ROUND(SUM(G15:G24),5)</f>
        <v>76257.45</v>
      </c>
      <c r="H25" s="180">
        <f>ROUND(SUM(H15:H24),5)</f>
        <v>70910.58</v>
      </c>
      <c r="I25" s="180">
        <f t="shared" si="0"/>
        <v>5346.87</v>
      </c>
      <c r="J25" s="166"/>
    </row>
    <row r="26" spans="1:10" s="175" customFormat="1" x14ac:dyDescent="0.15">
      <c r="A26" s="162"/>
      <c r="B26" s="162"/>
      <c r="C26" s="162"/>
      <c r="D26" s="162"/>
      <c r="E26" s="162"/>
      <c r="F26" s="163"/>
      <c r="G26" s="181"/>
      <c r="H26" s="181"/>
      <c r="I26" s="181"/>
      <c r="J26" s="166"/>
    </row>
    <row r="27" spans="1:10" s="175" customFormat="1" x14ac:dyDescent="0.15">
      <c r="A27" s="162"/>
      <c r="B27" s="162" t="s">
        <v>234</v>
      </c>
      <c r="C27" s="162"/>
      <c r="D27" s="162"/>
      <c r="E27" s="162"/>
      <c r="F27" s="163"/>
      <c r="G27" s="180">
        <f>ROUND(G5+G9+G13+G25,5)</f>
        <v>317655.38</v>
      </c>
      <c r="H27" s="180">
        <f>ROUND(H5+H9+H13+H25,5)</f>
        <v>-15945.18</v>
      </c>
      <c r="I27" s="180">
        <f>ROUND((G27-H27),5)</f>
        <v>333600.56</v>
      </c>
      <c r="J27" s="166"/>
    </row>
    <row r="28" spans="1:10" s="175" customFormat="1" x14ac:dyDescent="0.15">
      <c r="A28" s="162"/>
      <c r="B28" s="162"/>
      <c r="C28" s="162"/>
      <c r="D28" s="162"/>
      <c r="E28" s="162"/>
      <c r="F28" s="163"/>
      <c r="G28" s="182"/>
      <c r="H28" s="182"/>
      <c r="I28" s="182"/>
      <c r="J28" s="166"/>
    </row>
    <row r="29" spans="1:10" x14ac:dyDescent="0.15">
      <c r="A29" s="162"/>
      <c r="B29" s="162" t="s">
        <v>235</v>
      </c>
      <c r="C29" s="162"/>
      <c r="D29" s="162"/>
      <c r="E29" s="162"/>
      <c r="F29" s="163"/>
    </row>
    <row r="30" spans="1:10" x14ac:dyDescent="0.15">
      <c r="A30" s="162"/>
      <c r="B30" s="177"/>
      <c r="C30" s="178">
        <v>1</v>
      </c>
      <c r="D30" s="177" t="s">
        <v>236</v>
      </c>
      <c r="E30" s="177"/>
      <c r="F30" s="163"/>
      <c r="G30" s="179">
        <v>-4757036.34</v>
      </c>
      <c r="H30" s="179">
        <v>-4757036.34</v>
      </c>
      <c r="I30" s="179">
        <f>ROUND((G30-H30),5)</f>
        <v>0</v>
      </c>
    </row>
    <row r="31" spans="1:10" s="175" customFormat="1" x14ac:dyDescent="0.15">
      <c r="A31" s="162"/>
      <c r="B31" s="177"/>
      <c r="C31" s="178">
        <v>2</v>
      </c>
      <c r="D31" s="177" t="s">
        <v>237</v>
      </c>
      <c r="E31" s="177"/>
      <c r="F31" s="163"/>
      <c r="G31" s="179">
        <v>9670078.5</v>
      </c>
      <c r="H31" s="179">
        <v>9670078.5</v>
      </c>
      <c r="I31" s="179">
        <f>ROUND((G31-H31),5)</f>
        <v>0</v>
      </c>
      <c r="J31" s="166"/>
    </row>
    <row r="32" spans="1:10" x14ac:dyDescent="0.15">
      <c r="A32" s="177"/>
      <c r="B32" s="162" t="s">
        <v>238</v>
      </c>
      <c r="C32" s="162"/>
      <c r="D32" s="162"/>
      <c r="E32" s="162"/>
      <c r="F32" s="163"/>
      <c r="G32" s="180">
        <f>ROUND(SUM(G30:G31),5)</f>
        <v>4913042.16</v>
      </c>
      <c r="H32" s="180">
        <f>ROUND(SUM(H30:H31),5)</f>
        <v>4913042.16</v>
      </c>
      <c r="I32" s="180">
        <f>ROUND((G32-H32),5)</f>
        <v>0</v>
      </c>
    </row>
    <row r="33" spans="1:10" s="175" customFormat="1" x14ac:dyDescent="0.15">
      <c r="A33" s="177"/>
      <c r="B33" s="177"/>
      <c r="C33" s="177"/>
      <c r="D33" s="183"/>
      <c r="E33" s="183"/>
      <c r="F33" s="184"/>
      <c r="G33" s="182"/>
      <c r="H33" s="182"/>
      <c r="I33" s="182"/>
      <c r="J33" s="166"/>
    </row>
    <row r="34" spans="1:10" x14ac:dyDescent="0.15">
      <c r="A34" s="162"/>
      <c r="B34" s="162" t="s">
        <v>239</v>
      </c>
      <c r="C34" s="162"/>
      <c r="D34" s="162"/>
      <c r="E34" s="162"/>
      <c r="F34" s="163"/>
      <c r="G34" s="181"/>
      <c r="H34" s="181"/>
      <c r="I34" s="181"/>
    </row>
    <row r="35" spans="1:10" x14ac:dyDescent="0.15">
      <c r="A35" s="177"/>
      <c r="B35" s="185"/>
      <c r="C35" s="178">
        <v>1</v>
      </c>
      <c r="D35" s="177" t="s">
        <v>240</v>
      </c>
      <c r="E35" s="177"/>
      <c r="F35" s="163"/>
      <c r="G35" s="179">
        <v>10982</v>
      </c>
      <c r="H35" s="179">
        <v>10982</v>
      </c>
      <c r="I35" s="179">
        <f t="shared" ref="I35:I47" si="1">ROUND((G35-H35),5)</f>
        <v>0</v>
      </c>
    </row>
    <row r="36" spans="1:10" x14ac:dyDescent="0.15">
      <c r="A36" s="162"/>
      <c r="B36" s="185"/>
      <c r="C36" s="178">
        <v>2</v>
      </c>
      <c r="D36" s="177" t="s">
        <v>241</v>
      </c>
      <c r="E36" s="177"/>
      <c r="F36" s="163"/>
      <c r="G36" s="179">
        <v>11872.03</v>
      </c>
      <c r="H36" s="179">
        <v>11872.03</v>
      </c>
      <c r="I36" s="179">
        <f t="shared" si="1"/>
        <v>0</v>
      </c>
    </row>
    <row r="37" spans="1:10" x14ac:dyDescent="0.15">
      <c r="A37" s="177"/>
      <c r="B37" s="185"/>
      <c r="C37" s="178">
        <v>3</v>
      </c>
      <c r="D37" s="177" t="s">
        <v>242</v>
      </c>
      <c r="E37" s="177"/>
      <c r="F37" s="163"/>
      <c r="G37" s="179">
        <v>28011.06</v>
      </c>
      <c r="H37" s="179">
        <v>28011.06</v>
      </c>
      <c r="I37" s="179">
        <f t="shared" si="1"/>
        <v>0</v>
      </c>
    </row>
    <row r="38" spans="1:10" x14ac:dyDescent="0.15">
      <c r="A38" s="177"/>
      <c r="B38" s="185"/>
      <c r="C38" s="178">
        <v>4</v>
      </c>
      <c r="D38" s="177" t="s">
        <v>243</v>
      </c>
      <c r="E38" s="177"/>
      <c r="F38" s="163"/>
      <c r="G38" s="179">
        <v>1400</v>
      </c>
      <c r="H38" s="179">
        <v>1400</v>
      </c>
      <c r="I38" s="179">
        <f t="shared" si="1"/>
        <v>0</v>
      </c>
    </row>
    <row r="39" spans="1:10" x14ac:dyDescent="0.15">
      <c r="A39" s="177"/>
      <c r="B39" s="185"/>
      <c r="C39" s="178">
        <v>5</v>
      </c>
      <c r="D39" s="177" t="s">
        <v>244</v>
      </c>
      <c r="E39" s="177"/>
      <c r="F39" s="163"/>
      <c r="G39" s="179">
        <v>23137.97</v>
      </c>
      <c r="H39" s="179">
        <v>23137.97</v>
      </c>
      <c r="I39" s="179">
        <f t="shared" si="1"/>
        <v>0</v>
      </c>
    </row>
    <row r="40" spans="1:10" x14ac:dyDescent="0.15">
      <c r="A40" s="177"/>
      <c r="B40" s="185"/>
      <c r="C40" s="178">
        <v>6</v>
      </c>
      <c r="D40" s="177" t="s">
        <v>245</v>
      </c>
      <c r="E40" s="177"/>
      <c r="F40" s="163"/>
      <c r="G40" s="179">
        <v>666939.18000000005</v>
      </c>
      <c r="H40" s="179">
        <v>666939.18000000005</v>
      </c>
      <c r="I40" s="179">
        <f t="shared" si="1"/>
        <v>0</v>
      </c>
    </row>
    <row r="41" spans="1:10" x14ac:dyDescent="0.15">
      <c r="A41" s="177"/>
      <c r="B41" s="185"/>
      <c r="C41" s="178">
        <v>7</v>
      </c>
      <c r="D41" s="177" t="s">
        <v>247</v>
      </c>
      <c r="E41" s="177"/>
      <c r="F41" s="163"/>
      <c r="G41" s="179">
        <v>51434.3</v>
      </c>
      <c r="H41" s="179">
        <v>51434.3</v>
      </c>
      <c r="I41" s="179">
        <f t="shared" si="1"/>
        <v>0</v>
      </c>
    </row>
    <row r="42" spans="1:10" x14ac:dyDescent="0.15">
      <c r="A42" s="177"/>
      <c r="B42" s="185"/>
      <c r="C42" s="178">
        <v>8</v>
      </c>
      <c r="D42" s="177" t="s">
        <v>248</v>
      </c>
      <c r="E42" s="177"/>
      <c r="F42" s="163"/>
      <c r="G42" s="179">
        <v>-45239.22</v>
      </c>
      <c r="H42" s="179">
        <v>-45239.22</v>
      </c>
      <c r="I42" s="179">
        <f t="shared" si="1"/>
        <v>0</v>
      </c>
    </row>
    <row r="43" spans="1:10" x14ac:dyDescent="0.15">
      <c r="A43" s="177"/>
      <c r="B43" s="185"/>
      <c r="C43" s="178">
        <v>9</v>
      </c>
      <c r="D43" s="177" t="s">
        <v>249</v>
      </c>
      <c r="E43" s="177"/>
      <c r="F43" s="163"/>
      <c r="G43" s="179">
        <v>24729.59</v>
      </c>
      <c r="H43" s="179">
        <v>24729.59</v>
      </c>
      <c r="I43" s="179">
        <f t="shared" si="1"/>
        <v>0</v>
      </c>
    </row>
    <row r="44" spans="1:10" s="175" customFormat="1" x14ac:dyDescent="0.15">
      <c r="A44" s="177"/>
      <c r="B44" s="185"/>
      <c r="C44" s="178">
        <v>10</v>
      </c>
      <c r="D44" s="177" t="s">
        <v>250</v>
      </c>
      <c r="E44" s="177"/>
      <c r="F44" s="163"/>
      <c r="G44" s="179">
        <v>0</v>
      </c>
      <c r="H44" s="179">
        <v>0</v>
      </c>
      <c r="I44" s="179">
        <f t="shared" si="1"/>
        <v>0</v>
      </c>
    </row>
    <row r="45" spans="1:10" x14ac:dyDescent="0.15">
      <c r="A45" s="177"/>
      <c r="B45" s="162" t="s">
        <v>251</v>
      </c>
      <c r="C45" s="177"/>
      <c r="D45" s="162"/>
      <c r="E45" s="162"/>
      <c r="F45" s="163"/>
      <c r="G45" s="180">
        <f>ROUND(SUM(G35:G44),5)</f>
        <v>773266.91</v>
      </c>
      <c r="H45" s="180">
        <f>ROUND(SUM(H35:H44),5)</f>
        <v>773266.91</v>
      </c>
      <c r="I45" s="180">
        <f t="shared" si="1"/>
        <v>0</v>
      </c>
    </row>
    <row r="46" spans="1:10" s="183" customFormat="1" x14ac:dyDescent="0.15">
      <c r="A46" s="177"/>
      <c r="B46" s="177"/>
      <c r="C46" s="162"/>
      <c r="D46" s="177"/>
      <c r="E46" s="177"/>
      <c r="F46" s="163"/>
      <c r="G46" s="179"/>
      <c r="H46" s="179"/>
      <c r="I46" s="179"/>
    </row>
    <row r="47" spans="1:10" s="187" customFormat="1" x14ac:dyDescent="0.15">
      <c r="A47" s="162" t="s">
        <v>252</v>
      </c>
      <c r="B47" s="162"/>
      <c r="C47" s="177"/>
      <c r="D47" s="162"/>
      <c r="E47" s="162"/>
      <c r="F47" s="163"/>
      <c r="G47" s="186">
        <f>ROUND(G4+G27+G32+G45,5)</f>
        <v>6003964.4500000002</v>
      </c>
      <c r="H47" s="186">
        <f>ROUND(H4+H27+H32+H45,5)</f>
        <v>5670363.8899999997</v>
      </c>
      <c r="I47" s="186">
        <f t="shared" si="1"/>
        <v>333600.56</v>
      </c>
    </row>
    <row r="48" spans="1:10" s="175" customFormat="1" x14ac:dyDescent="0.15">
      <c r="A48" s="177"/>
      <c r="B48" s="177"/>
      <c r="C48" s="177"/>
      <c r="D48" s="162"/>
      <c r="E48" s="162"/>
      <c r="F48" s="163"/>
      <c r="G48" s="179"/>
      <c r="H48" s="179"/>
      <c r="I48" s="179"/>
    </row>
    <row r="49" spans="1:9" s="175" customFormat="1" x14ac:dyDescent="0.15">
      <c r="A49" s="162"/>
      <c r="B49" s="177"/>
      <c r="C49" s="162"/>
      <c r="D49" s="177"/>
      <c r="E49" s="177"/>
      <c r="F49" s="163"/>
      <c r="G49" s="181"/>
      <c r="H49" s="181"/>
      <c r="I49" s="181"/>
    </row>
    <row r="50" spans="1:9" s="175" customFormat="1" x14ac:dyDescent="0.15">
      <c r="A50" s="162" t="s">
        <v>253</v>
      </c>
      <c r="B50" s="162"/>
      <c r="C50" s="162"/>
      <c r="D50" s="177"/>
      <c r="E50" s="177"/>
      <c r="F50" s="163"/>
      <c r="G50" s="181"/>
      <c r="H50" s="181"/>
      <c r="I50" s="181"/>
    </row>
    <row r="51" spans="1:9" s="175" customFormat="1" x14ac:dyDescent="0.15">
      <c r="A51" s="162"/>
      <c r="B51" s="162" t="s">
        <v>254</v>
      </c>
      <c r="C51" s="177"/>
      <c r="D51" s="177"/>
      <c r="E51" s="177"/>
      <c r="F51" s="163"/>
      <c r="G51" s="181"/>
      <c r="H51" s="181"/>
      <c r="I51" s="181"/>
    </row>
    <row r="52" spans="1:9" x14ac:dyDescent="0.15">
      <c r="A52" s="162"/>
      <c r="B52" s="177"/>
      <c r="C52" s="162" t="s">
        <v>257</v>
      </c>
      <c r="D52" s="177"/>
      <c r="E52" s="177"/>
      <c r="F52" s="163"/>
      <c r="G52" s="181"/>
      <c r="H52" s="181"/>
      <c r="I52" s="181"/>
    </row>
    <row r="53" spans="1:9" s="175" customFormat="1" x14ac:dyDescent="0.15">
      <c r="A53" s="162"/>
      <c r="B53" s="162"/>
      <c r="C53" s="177"/>
      <c r="D53" s="162" t="s">
        <v>259</v>
      </c>
      <c r="E53" s="162"/>
      <c r="F53" s="184"/>
      <c r="G53" s="181"/>
      <c r="H53" s="181"/>
      <c r="I53" s="181"/>
    </row>
    <row r="54" spans="1:9" x14ac:dyDescent="0.15">
      <c r="A54" s="177"/>
      <c r="B54" s="177"/>
      <c r="C54" s="178">
        <v>1</v>
      </c>
      <c r="D54" s="177" t="s">
        <v>261</v>
      </c>
      <c r="F54" s="163"/>
      <c r="G54" s="179">
        <v>-24.64</v>
      </c>
      <c r="H54" s="179">
        <v>17374.72</v>
      </c>
      <c r="I54" s="179">
        <f>ROUND((G54-H54),5)</f>
        <v>-17399.36</v>
      </c>
    </row>
    <row r="55" spans="1:9" s="175" customFormat="1" x14ac:dyDescent="0.15">
      <c r="A55" s="162"/>
      <c r="B55" s="162"/>
      <c r="C55" s="177"/>
      <c r="D55" s="162" t="s">
        <v>263</v>
      </c>
      <c r="E55" s="162"/>
      <c r="F55" s="163"/>
      <c r="G55" s="188">
        <f>ROUND(SUM(G54:G54),5)</f>
        <v>-24.64</v>
      </c>
      <c r="H55" s="188">
        <f>ROUND(SUM(H54:H54),5)</f>
        <v>17374.72</v>
      </c>
      <c r="I55" s="188">
        <f>ROUND((G55-H55),5)</f>
        <v>-17399.36</v>
      </c>
    </row>
    <row r="56" spans="1:9" x14ac:dyDescent="0.15">
      <c r="A56" s="177"/>
      <c r="B56" s="177"/>
      <c r="C56" s="177"/>
      <c r="D56" s="177"/>
      <c r="E56" s="177"/>
      <c r="F56" s="163"/>
      <c r="G56" s="179"/>
      <c r="H56" s="179"/>
      <c r="I56" s="179"/>
    </row>
    <row r="57" spans="1:9" x14ac:dyDescent="0.15">
      <c r="A57" s="162"/>
      <c r="B57" s="177"/>
      <c r="C57" s="177"/>
      <c r="D57" s="162" t="s">
        <v>265</v>
      </c>
      <c r="E57" s="162"/>
      <c r="G57" s="181"/>
      <c r="H57" s="181"/>
      <c r="I57" s="181"/>
    </row>
    <row r="58" spans="1:9" x14ac:dyDescent="0.15">
      <c r="A58" s="177"/>
      <c r="B58" s="177"/>
      <c r="C58" s="178">
        <v>1</v>
      </c>
      <c r="D58" s="177" t="s">
        <v>265</v>
      </c>
      <c r="G58" s="179">
        <v>391.43</v>
      </c>
      <c r="H58" s="179">
        <v>391.43</v>
      </c>
      <c r="I58" s="179">
        <f t="shared" ref="I58:I63" si="2">ROUND((G58-H58),5)</f>
        <v>0</v>
      </c>
    </row>
    <row r="59" spans="1:9" x14ac:dyDescent="0.15">
      <c r="A59" s="177"/>
      <c r="B59" s="177"/>
      <c r="C59" s="178">
        <v>2</v>
      </c>
      <c r="D59" s="177" t="s">
        <v>267</v>
      </c>
      <c r="G59" s="179">
        <v>3652.98</v>
      </c>
      <c r="H59" s="179">
        <v>3653.37</v>
      </c>
      <c r="I59" s="179">
        <f t="shared" si="2"/>
        <v>-0.39</v>
      </c>
    </row>
    <row r="60" spans="1:9" x14ac:dyDescent="0.15">
      <c r="A60" s="177"/>
      <c r="B60" s="177"/>
      <c r="C60" s="178">
        <v>3</v>
      </c>
      <c r="D60" s="177" t="s">
        <v>268</v>
      </c>
      <c r="G60" s="179">
        <v>23450</v>
      </c>
      <c r="H60" s="179">
        <v>23450</v>
      </c>
      <c r="I60" s="179">
        <f t="shared" si="2"/>
        <v>0</v>
      </c>
    </row>
    <row r="61" spans="1:9" x14ac:dyDescent="0.15">
      <c r="A61" s="177"/>
      <c r="B61" s="177"/>
      <c r="C61" s="178">
        <v>4</v>
      </c>
      <c r="D61" s="177" t="s">
        <v>269</v>
      </c>
      <c r="G61" s="179">
        <v>1485.64</v>
      </c>
      <c r="H61" s="179">
        <v>20315.060000000001</v>
      </c>
      <c r="I61" s="179">
        <f t="shared" si="2"/>
        <v>-18829.419999999998</v>
      </c>
    </row>
    <row r="62" spans="1:9" x14ac:dyDescent="0.15">
      <c r="A62" s="177"/>
      <c r="B62" s="177"/>
      <c r="C62" s="178">
        <v>5</v>
      </c>
      <c r="D62" s="177" t="s">
        <v>270</v>
      </c>
      <c r="G62" s="179">
        <v>8765</v>
      </c>
      <c r="H62" s="179">
        <v>8765</v>
      </c>
      <c r="I62" s="179">
        <f t="shared" si="2"/>
        <v>0</v>
      </c>
    </row>
    <row r="63" spans="1:9" x14ac:dyDescent="0.15">
      <c r="A63" s="177"/>
      <c r="B63" s="162"/>
      <c r="C63" s="178">
        <v>6</v>
      </c>
      <c r="D63" s="177" t="s">
        <v>271</v>
      </c>
      <c r="G63" s="179">
        <v>0</v>
      </c>
      <c r="H63" s="179">
        <v>0</v>
      </c>
      <c r="I63" s="179">
        <f t="shared" si="2"/>
        <v>0</v>
      </c>
    </row>
    <row r="64" spans="1:9" s="175" customFormat="1" x14ac:dyDescent="0.15">
      <c r="A64" s="177"/>
      <c r="B64" s="177"/>
      <c r="C64" s="178">
        <v>7</v>
      </c>
      <c r="D64" s="177" t="s">
        <v>272</v>
      </c>
      <c r="E64" s="183"/>
      <c r="F64" s="163"/>
      <c r="G64" s="179">
        <v>0</v>
      </c>
      <c r="H64" s="179">
        <v>0</v>
      </c>
      <c r="I64" s="179">
        <v>0</v>
      </c>
    </row>
    <row r="65" spans="1:9" x14ac:dyDescent="0.15">
      <c r="A65" s="162"/>
      <c r="B65" s="162"/>
      <c r="C65" s="178">
        <v>8</v>
      </c>
      <c r="D65" s="162" t="s">
        <v>274</v>
      </c>
      <c r="E65" s="162"/>
      <c r="F65" s="163"/>
      <c r="G65" s="188">
        <f>SUM(G58:G64)</f>
        <v>37745.050000000003</v>
      </c>
      <c r="H65" s="188">
        <f>SUM(H58:H64)</f>
        <v>56574.86</v>
      </c>
      <c r="I65" s="188">
        <f>SUM(I58:I64)</f>
        <v>-18829.809999999998</v>
      </c>
    </row>
    <row r="66" spans="1:9" s="175" customFormat="1" x14ac:dyDescent="0.15">
      <c r="A66" s="177"/>
      <c r="B66" s="177"/>
      <c r="C66" s="162"/>
      <c r="D66" s="177"/>
      <c r="E66" s="177"/>
      <c r="F66" s="163"/>
      <c r="G66" s="181"/>
      <c r="H66" s="181"/>
      <c r="I66" s="181"/>
    </row>
    <row r="67" spans="1:9" x14ac:dyDescent="0.15">
      <c r="A67" s="162"/>
      <c r="B67" s="177"/>
      <c r="C67" s="162" t="s">
        <v>276</v>
      </c>
      <c r="D67" s="177"/>
      <c r="E67" s="177"/>
      <c r="F67" s="163"/>
      <c r="G67" s="188">
        <f>SUM(G55+G65)</f>
        <v>37720.410000000003</v>
      </c>
      <c r="H67" s="188">
        <f>SUM(H55+H65)</f>
        <v>73949.58</v>
      </c>
      <c r="I67" s="188">
        <f>SUM(I55+I65)</f>
        <v>-36229.17</v>
      </c>
    </row>
    <row r="68" spans="1:9" x14ac:dyDescent="0.15">
      <c r="A68" s="177"/>
      <c r="B68" s="162"/>
      <c r="C68" s="177"/>
      <c r="D68" s="177"/>
      <c r="E68" s="177"/>
      <c r="F68" s="163"/>
      <c r="G68" s="181"/>
      <c r="H68" s="181"/>
      <c r="I68" s="181"/>
    </row>
    <row r="69" spans="1:9" x14ac:dyDescent="0.15">
      <c r="A69" s="177"/>
      <c r="B69" s="162" t="s">
        <v>278</v>
      </c>
      <c r="C69" s="162"/>
      <c r="G69" s="188">
        <f>G67</f>
        <v>37720.410000000003</v>
      </c>
      <c r="H69" s="188">
        <f t="shared" ref="H69:I69" si="3">H67</f>
        <v>73949.58</v>
      </c>
      <c r="I69" s="188">
        <f t="shared" si="3"/>
        <v>-36229.17</v>
      </c>
    </row>
    <row r="70" spans="1:9" x14ac:dyDescent="0.15">
      <c r="A70" s="177"/>
      <c r="B70" s="175"/>
      <c r="C70" s="162"/>
    </row>
    <row r="71" spans="1:9" x14ac:dyDescent="0.15">
      <c r="A71" s="177"/>
      <c r="B71" s="162" t="s">
        <v>279</v>
      </c>
      <c r="C71" s="177"/>
      <c r="D71" s="177"/>
      <c r="E71" s="177"/>
      <c r="F71" s="163"/>
      <c r="G71" s="181"/>
      <c r="H71" s="181"/>
      <c r="I71" s="181"/>
    </row>
    <row r="72" spans="1:9" s="175" customFormat="1" x14ac:dyDescent="0.15">
      <c r="A72" s="177"/>
      <c r="B72" s="177"/>
      <c r="C72" s="178">
        <v>1</v>
      </c>
      <c r="D72" s="177" t="s">
        <v>280</v>
      </c>
      <c r="E72" s="177"/>
      <c r="F72" s="163"/>
      <c r="G72" s="179">
        <v>4778979.53</v>
      </c>
      <c r="H72" s="179">
        <v>5089688.79</v>
      </c>
      <c r="I72" s="179">
        <f>ROUND((G72-H72),5)</f>
        <v>-310709.26</v>
      </c>
    </row>
    <row r="73" spans="1:9" x14ac:dyDescent="0.15">
      <c r="A73" s="177"/>
      <c r="B73" s="177"/>
      <c r="C73" s="178">
        <v>2</v>
      </c>
      <c r="D73" s="177" t="s">
        <v>281</v>
      </c>
      <c r="E73" s="177"/>
      <c r="F73" s="163"/>
      <c r="G73" s="179">
        <v>817434.88</v>
      </c>
      <c r="H73" s="179">
        <v>817434.88</v>
      </c>
      <c r="I73" s="179">
        <f>ROUND((G73-H73),5)</f>
        <v>0</v>
      </c>
    </row>
    <row r="74" spans="1:9" s="175" customFormat="1" x14ac:dyDescent="0.15">
      <c r="A74" s="177"/>
      <c r="B74" s="162"/>
      <c r="C74" s="178">
        <v>3</v>
      </c>
      <c r="D74" s="177" t="s">
        <v>134</v>
      </c>
      <c r="E74" s="177"/>
      <c r="F74" s="163"/>
      <c r="G74" s="179">
        <v>369829.63</v>
      </c>
      <c r="H74" s="179">
        <v>-310709.36</v>
      </c>
      <c r="I74" s="179">
        <f>ROUND((G74-H74),5)</f>
        <v>680538.99</v>
      </c>
    </row>
    <row r="75" spans="1:9" x14ac:dyDescent="0.15">
      <c r="A75" s="177"/>
      <c r="B75" s="162" t="s">
        <v>282</v>
      </c>
      <c r="C75" s="162"/>
      <c r="D75" s="162"/>
      <c r="E75" s="162"/>
      <c r="F75" s="163"/>
      <c r="G75" s="188">
        <f>SUM(G72:G74)</f>
        <v>5966244.04</v>
      </c>
      <c r="H75" s="188">
        <f t="shared" ref="H75:I75" si="4">SUM(H72:H74)</f>
        <v>5596414.3099999996</v>
      </c>
      <c r="I75" s="188">
        <f t="shared" si="4"/>
        <v>369829.73</v>
      </c>
    </row>
    <row r="76" spans="1:9" x14ac:dyDescent="0.15">
      <c r="A76" s="177"/>
      <c r="B76" s="177"/>
      <c r="C76" s="177"/>
    </row>
    <row r="77" spans="1:9" x14ac:dyDescent="0.15">
      <c r="A77" s="162" t="s">
        <v>283</v>
      </c>
      <c r="B77" s="187"/>
      <c r="C77" s="187"/>
      <c r="D77" s="162"/>
      <c r="E77" s="162"/>
      <c r="G77" s="186">
        <f>SUM(G69+G75)</f>
        <v>6003964.4500000002</v>
      </c>
      <c r="H77" s="186">
        <f>SUM(H69+H75)</f>
        <v>5670363.8899999997</v>
      </c>
      <c r="I77" s="186">
        <f>SUM(I69+I75)</f>
        <v>333600.56</v>
      </c>
    </row>
    <row r="78" spans="1:9" s="175" customFormat="1" x14ac:dyDescent="0.15">
      <c r="A78" s="177"/>
      <c r="B78" s="187"/>
      <c r="C78" s="187"/>
      <c r="D78" s="187"/>
      <c r="E78" s="187"/>
      <c r="F78" s="184"/>
      <c r="G78" s="189"/>
      <c r="H78" s="189"/>
      <c r="I78" s="182"/>
    </row>
    <row r="79" spans="1:9" x14ac:dyDescent="0.15">
      <c r="A79" s="162"/>
      <c r="B79" s="187"/>
      <c r="C79" s="187"/>
      <c r="D79" s="166"/>
      <c r="E79" s="187"/>
    </row>
    <row r="80" spans="1:9" x14ac:dyDescent="0.15">
      <c r="A80" s="177"/>
      <c r="B80" s="187"/>
      <c r="C80" s="187"/>
      <c r="D80" s="187"/>
      <c r="E80" s="187"/>
    </row>
    <row r="81" spans="1:9" s="183" customFormat="1" x14ac:dyDescent="0.15">
      <c r="B81" s="187"/>
      <c r="C81" s="187"/>
      <c r="D81" s="187"/>
      <c r="E81" s="187"/>
      <c r="F81" s="184"/>
      <c r="G81" s="182"/>
      <c r="H81" s="182"/>
      <c r="I81" s="182"/>
    </row>
    <row r="82" spans="1:9" x14ac:dyDescent="0.15">
      <c r="B82" s="187"/>
      <c r="C82" s="187"/>
      <c r="D82" s="187"/>
      <c r="E82" s="187"/>
    </row>
    <row r="83" spans="1:9" x14ac:dyDescent="0.15">
      <c r="A83" s="187"/>
      <c r="B83" s="187"/>
      <c r="C83" s="187"/>
      <c r="D83" s="187"/>
      <c r="E83" s="187"/>
    </row>
    <row r="84" spans="1:9" x14ac:dyDescent="0.15">
      <c r="A84" s="187"/>
      <c r="B84" s="187"/>
      <c r="C84" s="187"/>
      <c r="D84" s="187"/>
      <c r="E84" s="187"/>
    </row>
    <row r="85" spans="1:9" x14ac:dyDescent="0.15">
      <c r="A85" s="187"/>
      <c r="B85" s="187"/>
      <c r="C85" s="187"/>
      <c r="D85" s="187"/>
      <c r="E85" s="187"/>
    </row>
    <row r="86" spans="1:9" x14ac:dyDescent="0.15">
      <c r="A86" s="187"/>
      <c r="B86" s="187"/>
      <c r="C86" s="187"/>
      <c r="D86" s="187"/>
      <c r="E86" s="187"/>
    </row>
    <row r="87" spans="1:9" x14ac:dyDescent="0.15">
      <c r="A87" s="187"/>
      <c r="B87" s="187"/>
      <c r="C87" s="187"/>
      <c r="D87" s="187"/>
      <c r="E87" s="187"/>
    </row>
    <row r="88" spans="1:9" x14ac:dyDescent="0.15">
      <c r="A88" s="187"/>
      <c r="B88" s="187"/>
      <c r="C88" s="187"/>
      <c r="D88" s="187"/>
      <c r="E88" s="187"/>
    </row>
    <row r="89" spans="1:9" x14ac:dyDescent="0.15">
      <c r="A89" s="187"/>
      <c r="B89" s="187"/>
      <c r="C89" s="187"/>
      <c r="D89" s="187"/>
      <c r="E89" s="187"/>
    </row>
    <row r="90" spans="1:9" x14ac:dyDescent="0.15">
      <c r="A90" s="187"/>
      <c r="B90" s="187"/>
      <c r="C90" s="187"/>
      <c r="D90" s="187"/>
      <c r="E90" s="187"/>
    </row>
    <row r="91" spans="1:9" x14ac:dyDescent="0.15">
      <c r="A91" s="187"/>
      <c r="B91" s="187"/>
      <c r="C91" s="187"/>
      <c r="D91" s="187"/>
      <c r="E91" s="187"/>
    </row>
    <row r="92" spans="1:9" x14ac:dyDescent="0.15">
      <c r="A92" s="187"/>
      <c r="B92" s="187"/>
      <c r="C92" s="187"/>
      <c r="D92" s="187"/>
      <c r="E92" s="187"/>
    </row>
    <row r="93" spans="1:9" x14ac:dyDescent="0.15">
      <c r="A93" s="187"/>
      <c r="B93" s="187"/>
      <c r="C93" s="187"/>
      <c r="D93" s="187"/>
      <c r="E93" s="187"/>
    </row>
    <row r="94" spans="1:9" x14ac:dyDescent="0.15">
      <c r="A94" s="187"/>
      <c r="B94" s="187"/>
      <c r="C94" s="187"/>
      <c r="D94" s="187"/>
      <c r="E94" s="187"/>
    </row>
    <row r="95" spans="1:9" x14ac:dyDescent="0.15">
      <c r="A95" s="187"/>
      <c r="B95" s="187"/>
      <c r="C95" s="187"/>
      <c r="D95" s="187"/>
      <c r="E95" s="187"/>
    </row>
    <row r="96" spans="1:9" x14ac:dyDescent="0.15">
      <c r="A96" s="187"/>
      <c r="C96" s="187"/>
      <c r="D96" s="187"/>
      <c r="E96" s="187"/>
    </row>
    <row r="97" spans="1:5" x14ac:dyDescent="0.15">
      <c r="A97" s="187"/>
      <c r="D97" s="187"/>
      <c r="E97" s="187"/>
    </row>
    <row r="98" spans="1:5" x14ac:dyDescent="0.15">
      <c r="A98" s="187"/>
      <c r="D98" s="187"/>
      <c r="E98" s="187"/>
    </row>
    <row r="99" spans="1:5" x14ac:dyDescent="0.15">
      <c r="A99" s="187"/>
      <c r="D99" s="187"/>
      <c r="E99" s="187"/>
    </row>
    <row r="100" spans="1:5" x14ac:dyDescent="0.15">
      <c r="A100" s="187"/>
    </row>
    <row r="101" spans="1:5" x14ac:dyDescent="0.15">
      <c r="A101" s="187"/>
    </row>
    <row r="102" spans="1:5" x14ac:dyDescent="0.15">
      <c r="A102" s="187"/>
    </row>
    <row r="103" spans="1:5" x14ac:dyDescent="0.15">
      <c r="A103" s="187"/>
    </row>
    <row r="104" spans="1:5" x14ac:dyDescent="0.15">
      <c r="A104" s="187"/>
    </row>
  </sheetData>
  <pageMargins left="0.4" right="0.4" top="0.6" bottom="0.6" header="0.3" footer="0.25"/>
  <pageSetup orientation="portrait" errors="blank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6BBDD-3ACE-44C7-90FB-551306E72124}">
  <sheetPr>
    <tabColor rgb="FF6600FF"/>
  </sheetPr>
  <dimension ref="A2:K100"/>
  <sheetViews>
    <sheetView zoomScale="110" zoomScaleNormal="110" zoomScaleSheetLayoutView="100" workbookViewId="0">
      <selection activeCell="K27" sqref="K27"/>
    </sheetView>
  </sheetViews>
  <sheetFormatPr defaultColWidth="9.8984375" defaultRowHeight="7.75" x14ac:dyDescent="0.15"/>
  <cols>
    <col min="1" max="1" width="3.8984375" style="184" customWidth="1"/>
    <col min="2" max="2" width="10.5" style="252" customWidth="1"/>
    <col min="3" max="3" width="17.69921875" style="292" bestFit="1" customWidth="1"/>
    <col min="4" max="4" width="13.19921875" style="293" customWidth="1"/>
    <col min="5" max="5" width="1.8984375" style="166" customWidth="1"/>
    <col min="6" max="6" width="7.19921875" style="166" customWidth="1"/>
    <col min="7" max="7" width="14.796875" style="294" customWidth="1"/>
    <col min="8" max="8" width="7.796875" style="295" bestFit="1" customWidth="1"/>
    <col min="9" max="9" width="9.3984375" style="167" bestFit="1" customWidth="1"/>
    <col min="10" max="10" width="4.296875" style="167" customWidth="1"/>
    <col min="11" max="11" width="2.09765625" style="167" customWidth="1"/>
    <col min="12" max="16384" width="9.8984375" style="166"/>
  </cols>
  <sheetData>
    <row r="2" spans="1:11" s="175" customFormat="1" x14ac:dyDescent="0.15">
      <c r="A2" s="184"/>
      <c r="B2" s="193" t="s">
        <v>284</v>
      </c>
      <c r="C2" s="194"/>
      <c r="D2" s="195"/>
      <c r="E2" s="196"/>
      <c r="F2" s="196"/>
      <c r="G2" s="197"/>
      <c r="H2" s="198"/>
      <c r="I2" s="199"/>
      <c r="J2" s="200"/>
      <c r="K2" s="200"/>
    </row>
    <row r="3" spans="1:11" s="208" customFormat="1" ht="11.65" x14ac:dyDescent="0.25">
      <c r="A3" s="203"/>
      <c r="B3" s="204" t="s">
        <v>285</v>
      </c>
      <c r="C3" s="204"/>
      <c r="D3" s="205">
        <f>'[10]OA To Do &amp; Notes'!D3</f>
        <v>44501</v>
      </c>
      <c r="E3" s="205"/>
      <c r="F3" s="205"/>
      <c r="G3" s="205"/>
      <c r="H3" s="205"/>
      <c r="I3" s="206"/>
      <c r="J3" s="207"/>
      <c r="K3" s="207"/>
    </row>
    <row r="4" spans="1:11" x14ac:dyDescent="0.15">
      <c r="B4" s="209"/>
      <c r="C4" s="210"/>
      <c r="D4" s="211"/>
      <c r="E4" s="175"/>
      <c r="F4" s="200"/>
      <c r="G4" s="202"/>
      <c r="H4" s="201"/>
      <c r="I4" s="212"/>
    </row>
    <row r="5" spans="1:11" x14ac:dyDescent="0.15">
      <c r="B5" s="209"/>
      <c r="C5" s="210"/>
      <c r="D5" s="211"/>
      <c r="E5" s="175"/>
      <c r="F5" s="200"/>
      <c r="G5" s="202"/>
      <c r="H5" s="201"/>
      <c r="I5" s="212"/>
    </row>
    <row r="6" spans="1:11" x14ac:dyDescent="0.15">
      <c r="B6" s="209"/>
      <c r="C6" s="210"/>
      <c r="D6" s="211"/>
      <c r="E6" s="175"/>
      <c r="F6" s="200"/>
      <c r="G6" s="202"/>
      <c r="H6" s="201"/>
      <c r="I6" s="212"/>
    </row>
    <row r="7" spans="1:11" ht="9.4499999999999993" x14ac:dyDescent="0.2">
      <c r="B7" s="214"/>
      <c r="C7" s="215"/>
      <c r="D7" s="216" t="s">
        <v>286</v>
      </c>
      <c r="E7" s="217"/>
      <c r="F7" s="218"/>
      <c r="G7" s="219"/>
      <c r="H7" s="220"/>
      <c r="I7" s="221"/>
    </row>
    <row r="8" spans="1:11" s="167" customFormat="1" ht="15.55" x14ac:dyDescent="0.15">
      <c r="A8" s="184"/>
      <c r="B8" s="222" t="s">
        <v>287</v>
      </c>
      <c r="C8" s="223" t="s">
        <v>288</v>
      </c>
      <c r="D8" s="224" t="s">
        <v>289</v>
      </c>
      <c r="E8" s="225"/>
      <c r="F8" s="226" t="s">
        <v>290</v>
      </c>
      <c r="G8" s="227" t="s">
        <v>291</v>
      </c>
      <c r="H8" s="225" t="s">
        <v>292</v>
      </c>
      <c r="I8" s="228" t="s">
        <v>293</v>
      </c>
    </row>
    <row r="9" spans="1:11" x14ac:dyDescent="0.15">
      <c r="B9" s="229" t="s">
        <v>294</v>
      </c>
      <c r="C9" s="230" t="s">
        <v>295</v>
      </c>
      <c r="D9" s="231">
        <v>49989.89</v>
      </c>
      <c r="E9" s="232"/>
      <c r="F9" s="230" t="s">
        <v>296</v>
      </c>
      <c r="G9" s="233">
        <v>4.0999999999999999E-4</v>
      </c>
      <c r="H9" s="234">
        <v>44539</v>
      </c>
      <c r="I9" s="235" t="s">
        <v>297</v>
      </c>
    </row>
    <row r="10" spans="1:11" x14ac:dyDescent="0.15">
      <c r="B10" s="229" t="s">
        <v>294</v>
      </c>
      <c r="C10" s="230" t="s">
        <v>298</v>
      </c>
      <c r="D10" s="231">
        <v>0</v>
      </c>
      <c r="E10" s="232"/>
      <c r="F10" s="230" t="s">
        <v>298</v>
      </c>
      <c r="G10" s="233">
        <v>0</v>
      </c>
      <c r="H10" s="237" t="s">
        <v>298</v>
      </c>
      <c r="I10" s="235"/>
    </row>
    <row r="11" spans="1:11" x14ac:dyDescent="0.15">
      <c r="B11" s="238" t="s">
        <v>299</v>
      </c>
      <c r="C11" s="239"/>
      <c r="D11" s="240">
        <f>SUM(D9:D10)</f>
        <v>49989.89</v>
      </c>
      <c r="E11" s="241"/>
      <c r="F11" s="242"/>
      <c r="G11" s="243"/>
      <c r="H11" s="244"/>
      <c r="I11" s="245" t="s">
        <v>255</v>
      </c>
    </row>
    <row r="12" spans="1:11" x14ac:dyDescent="0.15">
      <c r="B12" s="246"/>
      <c r="C12" s="247"/>
      <c r="D12" s="248"/>
      <c r="E12" s="249"/>
      <c r="F12" s="250"/>
      <c r="G12" s="213"/>
      <c r="H12" s="251"/>
      <c r="I12" s="252"/>
    </row>
    <row r="13" spans="1:11" s="167" customFormat="1" ht="9.4499999999999993" x14ac:dyDescent="0.2">
      <c r="A13" s="184"/>
      <c r="B13" s="254"/>
      <c r="C13" s="215"/>
      <c r="D13" s="216" t="s">
        <v>300</v>
      </c>
      <c r="E13" s="217"/>
      <c r="F13" s="218"/>
      <c r="G13" s="219"/>
      <c r="H13" s="220"/>
      <c r="I13" s="221"/>
      <c r="J13" s="212"/>
      <c r="K13" s="212"/>
    </row>
    <row r="14" spans="1:11" ht="15.55" x14ac:dyDescent="0.15">
      <c r="B14" s="222" t="s">
        <v>301</v>
      </c>
      <c r="C14" s="223" t="s">
        <v>288</v>
      </c>
      <c r="D14" s="224" t="s">
        <v>302</v>
      </c>
      <c r="E14" s="225"/>
      <c r="F14" s="226"/>
      <c r="G14" s="255" t="s">
        <v>291</v>
      </c>
      <c r="H14" s="225"/>
      <c r="I14" s="256" t="s">
        <v>303</v>
      </c>
      <c r="J14" s="257"/>
      <c r="K14" s="257"/>
    </row>
    <row r="15" spans="1:11" x14ac:dyDescent="0.15">
      <c r="B15" s="229" t="s">
        <v>294</v>
      </c>
      <c r="C15" s="237" t="s">
        <v>304</v>
      </c>
      <c r="D15" s="258">
        <v>243833.91</v>
      </c>
      <c r="E15" s="259"/>
      <c r="F15" s="260" t="s">
        <v>298</v>
      </c>
      <c r="G15" s="233">
        <v>2.9999999999999997E-4</v>
      </c>
      <c r="H15" s="237" t="s">
        <v>305</v>
      </c>
      <c r="I15" s="261">
        <v>3136</v>
      </c>
      <c r="J15" s="250"/>
      <c r="K15" s="250"/>
    </row>
    <row r="16" spans="1:11" x14ac:dyDescent="0.15">
      <c r="B16" s="238" t="s">
        <v>299</v>
      </c>
      <c r="C16" s="262"/>
      <c r="D16" s="263">
        <f>+D15</f>
        <v>243833.91</v>
      </c>
      <c r="E16" s="264"/>
      <c r="F16" s="242"/>
      <c r="G16" s="265"/>
      <c r="H16" s="266"/>
      <c r="I16" s="267" t="s">
        <v>260</v>
      </c>
      <c r="J16" s="250"/>
      <c r="K16" s="250"/>
    </row>
    <row r="17" spans="1:11" x14ac:dyDescent="0.15">
      <c r="B17" s="268"/>
      <c r="C17" s="269"/>
      <c r="D17" s="270"/>
      <c r="E17" s="269"/>
      <c r="F17" s="269"/>
      <c r="G17" s="271"/>
      <c r="H17" s="269"/>
      <c r="I17" s="269"/>
      <c r="J17" s="250"/>
      <c r="K17" s="250"/>
    </row>
    <row r="18" spans="1:11" ht="9.4499999999999993" x14ac:dyDescent="0.2">
      <c r="B18" s="254"/>
      <c r="C18" s="272"/>
      <c r="D18" s="216" t="s">
        <v>306</v>
      </c>
      <c r="E18" s="217"/>
      <c r="F18" s="272"/>
      <c r="G18" s="273"/>
      <c r="H18" s="274"/>
      <c r="I18" s="275"/>
      <c r="J18" s="250"/>
      <c r="K18" s="250"/>
    </row>
    <row r="19" spans="1:11" s="167" customFormat="1" ht="15.55" x14ac:dyDescent="0.15">
      <c r="A19" s="184"/>
      <c r="B19" s="222" t="s">
        <v>301</v>
      </c>
      <c r="C19" s="223" t="s">
        <v>288</v>
      </c>
      <c r="D19" s="224" t="s">
        <v>302</v>
      </c>
      <c r="E19" s="225"/>
      <c r="F19" s="226"/>
      <c r="G19" s="255" t="s">
        <v>291</v>
      </c>
      <c r="H19" s="225"/>
      <c r="I19" s="256" t="s">
        <v>303</v>
      </c>
      <c r="J19" s="250"/>
      <c r="K19" s="250"/>
    </row>
    <row r="20" spans="1:11" x14ac:dyDescent="0.15">
      <c r="B20" s="229" t="s">
        <v>294</v>
      </c>
      <c r="C20" s="276" t="s">
        <v>307</v>
      </c>
      <c r="D20" s="277">
        <v>35237.86</v>
      </c>
      <c r="E20" s="278"/>
      <c r="F20" s="279" t="s">
        <v>298</v>
      </c>
      <c r="G20" s="280">
        <v>1E-3</v>
      </c>
      <c r="H20" s="237" t="s">
        <v>305</v>
      </c>
      <c r="I20" s="281">
        <v>7446</v>
      </c>
      <c r="J20" s="250"/>
      <c r="K20" s="250"/>
    </row>
    <row r="21" spans="1:11" x14ac:dyDescent="0.15">
      <c r="B21" s="238" t="s">
        <v>299</v>
      </c>
      <c r="C21" s="262"/>
      <c r="D21" s="263">
        <f>SUM(D17:D20)</f>
        <v>35237.86</v>
      </c>
      <c r="E21" s="264"/>
      <c r="F21" s="242"/>
      <c r="G21" s="265"/>
      <c r="H21" s="266"/>
      <c r="I21" s="267" t="s">
        <v>258</v>
      </c>
      <c r="J21" s="250"/>
      <c r="K21" s="250"/>
    </row>
    <row r="22" spans="1:11" s="175" customFormat="1" x14ac:dyDescent="0.15">
      <c r="A22" s="184"/>
      <c r="B22" s="246"/>
      <c r="C22" s="282"/>
      <c r="D22" s="283"/>
      <c r="E22" s="284"/>
      <c r="F22" s="201"/>
      <c r="G22" s="285"/>
      <c r="H22" s="286"/>
      <c r="I22" s="201"/>
      <c r="J22" s="250"/>
      <c r="K22" s="250"/>
    </row>
    <row r="23" spans="1:11" s="175" customFormat="1" ht="9.4499999999999993" x14ac:dyDescent="0.2">
      <c r="A23" s="184"/>
      <c r="B23" s="287"/>
      <c r="C23" s="215"/>
      <c r="D23" s="216" t="s">
        <v>308</v>
      </c>
      <c r="E23" s="217"/>
      <c r="F23" s="288"/>
      <c r="G23" s="289" t="s">
        <v>36</v>
      </c>
      <c r="H23" s="290"/>
      <c r="I23" s="291"/>
      <c r="J23" s="250"/>
      <c r="K23" s="250"/>
    </row>
    <row r="24" spans="1:11" s="175" customFormat="1" ht="15.55" x14ac:dyDescent="0.15">
      <c r="A24" s="184"/>
      <c r="B24" s="222" t="s">
        <v>301</v>
      </c>
      <c r="C24" s="223" t="s">
        <v>288</v>
      </c>
      <c r="D24" s="224" t="s">
        <v>302</v>
      </c>
      <c r="E24" s="225"/>
      <c r="F24" s="226"/>
      <c r="G24" s="255" t="s">
        <v>291</v>
      </c>
      <c r="H24" s="225"/>
      <c r="I24" s="256" t="s">
        <v>303</v>
      </c>
      <c r="J24" s="250"/>
      <c r="K24" s="250"/>
    </row>
    <row r="25" spans="1:11" s="167" customFormat="1" x14ac:dyDescent="0.15">
      <c r="A25" s="184"/>
      <c r="B25" s="229" t="s">
        <v>294</v>
      </c>
      <c r="C25" s="276" t="s">
        <v>307</v>
      </c>
      <c r="D25" s="277">
        <v>242447.5</v>
      </c>
      <c r="E25" s="278"/>
      <c r="F25" s="279" t="s">
        <v>298</v>
      </c>
      <c r="G25" s="280">
        <v>2.5000000000000001E-3</v>
      </c>
      <c r="H25" s="237" t="s">
        <v>305</v>
      </c>
      <c r="I25" s="281">
        <v>2081</v>
      </c>
      <c r="J25" s="250"/>
      <c r="K25" s="250"/>
    </row>
    <row r="26" spans="1:11" x14ac:dyDescent="0.15">
      <c r="B26" s="238" t="s">
        <v>299</v>
      </c>
      <c r="C26" s="262"/>
      <c r="D26" s="263">
        <f>+D25</f>
        <v>242447.5</v>
      </c>
      <c r="E26" s="264"/>
      <c r="F26" s="242"/>
      <c r="G26" s="265"/>
      <c r="H26" s="266"/>
      <c r="I26" s="267" t="s">
        <v>262</v>
      </c>
      <c r="J26" s="250"/>
      <c r="K26" s="250"/>
    </row>
    <row r="27" spans="1:11" x14ac:dyDescent="0.15">
      <c r="J27" s="250"/>
      <c r="K27" s="250"/>
    </row>
    <row r="28" spans="1:11" s="297" customFormat="1" ht="9.4499999999999993" x14ac:dyDescent="0.2">
      <c r="A28" s="184"/>
      <c r="B28" s="287"/>
      <c r="C28" s="215"/>
      <c r="D28" s="216" t="s">
        <v>309</v>
      </c>
      <c r="E28" s="217"/>
      <c r="F28" s="288"/>
      <c r="G28" s="289"/>
      <c r="H28" s="290"/>
      <c r="I28" s="291"/>
      <c r="J28" s="296"/>
      <c r="K28" s="296"/>
    </row>
    <row r="29" spans="1:11" ht="15.55" x14ac:dyDescent="0.15">
      <c r="B29" s="222" t="s">
        <v>301</v>
      </c>
      <c r="C29" s="223" t="s">
        <v>288</v>
      </c>
      <c r="D29" s="224" t="s">
        <v>302</v>
      </c>
      <c r="E29" s="225"/>
      <c r="F29" s="226"/>
      <c r="G29" s="255" t="s">
        <v>291</v>
      </c>
      <c r="H29" s="225"/>
      <c r="I29" s="256" t="s">
        <v>303</v>
      </c>
      <c r="J29" s="250"/>
      <c r="K29" s="250"/>
    </row>
    <row r="30" spans="1:11" x14ac:dyDescent="0.15">
      <c r="B30" s="229" t="s">
        <v>294</v>
      </c>
      <c r="C30" s="276" t="s">
        <v>307</v>
      </c>
      <c r="D30" s="277">
        <v>246607.76</v>
      </c>
      <c r="E30" s="278"/>
      <c r="F30" s="279" t="s">
        <v>298</v>
      </c>
      <c r="G30" s="280">
        <v>3.0000000000000001E-3</v>
      </c>
      <c r="H30" s="237" t="s">
        <v>305</v>
      </c>
      <c r="I30" s="281">
        <v>7320</v>
      </c>
      <c r="J30" s="250"/>
      <c r="K30" s="250"/>
    </row>
    <row r="31" spans="1:11" x14ac:dyDescent="0.15">
      <c r="B31" s="238" t="s">
        <v>299</v>
      </c>
      <c r="C31" s="262"/>
      <c r="D31" s="263">
        <f>D30</f>
        <v>246607.76</v>
      </c>
      <c r="E31" s="264"/>
      <c r="F31" s="242"/>
      <c r="G31" s="298"/>
      <c r="H31" s="266"/>
      <c r="I31" s="267" t="s">
        <v>264</v>
      </c>
      <c r="J31" s="250"/>
      <c r="K31" s="250"/>
    </row>
    <row r="32" spans="1:11" s="167" customFormat="1" x14ac:dyDescent="0.15">
      <c r="A32" s="184"/>
      <c r="B32" s="252"/>
      <c r="C32" s="292"/>
      <c r="D32" s="293"/>
      <c r="E32" s="166"/>
      <c r="F32" s="166"/>
      <c r="G32" s="294"/>
      <c r="H32" s="295"/>
      <c r="J32" s="250"/>
      <c r="K32" s="250"/>
    </row>
    <row r="33" spans="1:11" ht="9.4499999999999993" x14ac:dyDescent="0.2">
      <c r="B33" s="287"/>
      <c r="C33" s="215"/>
      <c r="D33" s="216" t="s">
        <v>310</v>
      </c>
      <c r="E33" s="217"/>
      <c r="F33" s="288"/>
      <c r="G33" s="289"/>
      <c r="H33" s="290"/>
      <c r="I33" s="291"/>
      <c r="J33" s="250"/>
      <c r="K33" s="250"/>
    </row>
    <row r="34" spans="1:11" ht="15.55" x14ac:dyDescent="0.15">
      <c r="B34" s="222" t="s">
        <v>301</v>
      </c>
      <c r="C34" s="223" t="s">
        <v>288</v>
      </c>
      <c r="D34" s="224" t="s">
        <v>302</v>
      </c>
      <c r="E34" s="225"/>
      <c r="F34" s="226"/>
      <c r="G34" s="255" t="s">
        <v>291</v>
      </c>
      <c r="H34" s="225"/>
      <c r="I34" s="256" t="s">
        <v>303</v>
      </c>
      <c r="J34" s="250"/>
      <c r="K34" s="250"/>
    </row>
    <row r="35" spans="1:11" x14ac:dyDescent="0.15">
      <c r="B35" s="229" t="s">
        <v>311</v>
      </c>
      <c r="C35" s="276" t="s">
        <v>311</v>
      </c>
      <c r="D35" s="277">
        <v>0</v>
      </c>
      <c r="E35" s="278"/>
      <c r="F35" s="279" t="s">
        <v>298</v>
      </c>
      <c r="G35" s="280">
        <v>0</v>
      </c>
      <c r="H35" s="237" t="s">
        <v>305</v>
      </c>
      <c r="I35" s="281" t="s">
        <v>312</v>
      </c>
      <c r="J35" s="250"/>
      <c r="K35" s="250"/>
    </row>
    <row r="36" spans="1:11" x14ac:dyDescent="0.15">
      <c r="B36" s="238" t="s">
        <v>299</v>
      </c>
      <c r="C36" s="262"/>
      <c r="D36" s="263">
        <f>D35</f>
        <v>0</v>
      </c>
      <c r="E36" s="264"/>
      <c r="F36" s="242"/>
      <c r="G36" s="298"/>
      <c r="H36" s="266"/>
      <c r="I36" s="267" t="s">
        <v>266</v>
      </c>
      <c r="J36" s="250"/>
      <c r="K36" s="250"/>
    </row>
    <row r="37" spans="1:11" x14ac:dyDescent="0.15">
      <c r="C37" s="269"/>
      <c r="D37" s="299"/>
      <c r="E37" s="300"/>
      <c r="F37" s="300"/>
      <c r="G37" s="301"/>
      <c r="I37" s="302"/>
      <c r="J37" s="250"/>
      <c r="K37" s="250"/>
    </row>
    <row r="38" spans="1:11" ht="8.35" thickBot="1" x14ac:dyDescent="0.2">
      <c r="C38" s="269"/>
      <c r="D38" s="303"/>
      <c r="E38" s="304"/>
      <c r="F38" s="304"/>
      <c r="G38" s="301"/>
      <c r="I38" s="302"/>
      <c r="J38" s="250"/>
      <c r="K38" s="250"/>
    </row>
    <row r="39" spans="1:11" ht="7.75" customHeight="1" x14ac:dyDescent="0.15">
      <c r="B39" s="305" t="s">
        <v>314</v>
      </c>
      <c r="C39" s="306"/>
      <c r="D39" s="307"/>
      <c r="E39" s="308"/>
      <c r="F39" s="304"/>
      <c r="G39" s="301"/>
      <c r="I39" s="302"/>
      <c r="J39" s="250"/>
      <c r="K39" s="250"/>
    </row>
    <row r="40" spans="1:11" x14ac:dyDescent="0.15">
      <c r="B40" s="309" t="s">
        <v>256</v>
      </c>
      <c r="C40" s="310"/>
      <c r="D40" s="311">
        <f>D11</f>
        <v>49989.89</v>
      </c>
      <c r="E40" s="312"/>
      <c r="F40" s="304"/>
      <c r="G40" s="301"/>
      <c r="I40" s="302"/>
      <c r="J40" s="250"/>
      <c r="K40" s="250"/>
    </row>
    <row r="41" spans="1:11" x14ac:dyDescent="0.15">
      <c r="B41" s="309" t="s">
        <v>315</v>
      </c>
      <c r="C41" s="310"/>
      <c r="D41" s="311">
        <f>SUM(D16+D21+D26+D31)</f>
        <v>768127.03</v>
      </c>
      <c r="E41" s="312"/>
      <c r="F41" s="304"/>
      <c r="G41" s="301"/>
      <c r="I41" s="302"/>
      <c r="J41" s="250"/>
      <c r="K41" s="250"/>
    </row>
    <row r="42" spans="1:11" s="175" customFormat="1" x14ac:dyDescent="0.15">
      <c r="A42" s="184"/>
      <c r="B42" s="313" t="s">
        <v>27</v>
      </c>
      <c r="C42" s="314"/>
      <c r="D42" s="315">
        <f>SUM(D40:D41)</f>
        <v>818116.92</v>
      </c>
      <c r="E42" s="316"/>
      <c r="F42" s="304"/>
      <c r="G42" s="301"/>
      <c r="H42" s="295"/>
      <c r="I42" s="302"/>
      <c r="J42" s="296"/>
      <c r="K42" s="296"/>
    </row>
    <row r="43" spans="1:11" x14ac:dyDescent="0.15">
      <c r="B43" s="309"/>
      <c r="C43" s="310"/>
      <c r="D43" s="317"/>
      <c r="E43" s="312"/>
      <c r="F43" s="304"/>
      <c r="G43" s="301"/>
      <c r="I43" s="302"/>
      <c r="J43" s="250"/>
      <c r="K43" s="250"/>
    </row>
    <row r="44" spans="1:11" x14ac:dyDescent="0.15">
      <c r="B44" s="309"/>
      <c r="C44" s="310"/>
      <c r="D44" s="317"/>
      <c r="E44" s="312"/>
      <c r="F44" s="304"/>
      <c r="G44" s="301"/>
      <c r="I44" s="302"/>
      <c r="J44" s="250"/>
      <c r="K44" s="250"/>
    </row>
    <row r="45" spans="1:11" x14ac:dyDescent="0.15">
      <c r="B45" s="309" t="s">
        <v>316</v>
      </c>
      <c r="C45" s="310"/>
      <c r="D45" s="317">
        <f>D35</f>
        <v>0</v>
      </c>
      <c r="E45" s="312"/>
      <c r="F45" s="304"/>
      <c r="G45" s="301"/>
      <c r="I45" s="302"/>
      <c r="J45" s="250"/>
      <c r="K45" s="250"/>
    </row>
    <row r="46" spans="1:11" ht="8.35" thickBot="1" x14ac:dyDescent="0.2">
      <c r="B46" s="318" t="s">
        <v>317</v>
      </c>
      <c r="C46" s="319"/>
      <c r="D46" s="320">
        <f>SUM(D42:D45)</f>
        <v>818116.92</v>
      </c>
      <c r="E46" s="321"/>
      <c r="F46" s="304"/>
      <c r="G46" s="301"/>
      <c r="I46" s="302"/>
      <c r="J46" s="250"/>
      <c r="K46" s="250"/>
    </row>
    <row r="47" spans="1:11" x14ac:dyDescent="0.15">
      <c r="C47" s="269"/>
      <c r="D47" s="303"/>
      <c r="E47" s="304"/>
      <c r="F47" s="304"/>
      <c r="G47" s="301"/>
      <c r="I47" s="302"/>
      <c r="J47" s="250"/>
      <c r="K47" s="250"/>
    </row>
    <row r="48" spans="1:11" ht="8.35" thickBot="1" x14ac:dyDescent="0.2">
      <c r="C48" s="269"/>
      <c r="D48" s="299"/>
      <c r="E48" s="300"/>
      <c r="F48" s="300"/>
      <c r="G48" s="301"/>
      <c r="I48" s="302"/>
      <c r="J48" s="250"/>
      <c r="K48" s="250"/>
    </row>
    <row r="49" spans="1:11" x14ac:dyDescent="0.15">
      <c r="B49" s="602" t="s">
        <v>318</v>
      </c>
      <c r="C49" s="603"/>
      <c r="D49" s="603"/>
      <c r="E49" s="322"/>
      <c r="F49" s="300"/>
      <c r="G49" s="606" t="s">
        <v>342</v>
      </c>
      <c r="H49" s="607"/>
      <c r="I49" s="608"/>
      <c r="J49" s="250"/>
      <c r="K49" s="250"/>
    </row>
    <row r="50" spans="1:11" s="175" customFormat="1" x14ac:dyDescent="0.15">
      <c r="A50" s="184"/>
      <c r="B50" s="604" t="s">
        <v>319</v>
      </c>
      <c r="C50" s="605"/>
      <c r="D50" s="605"/>
      <c r="E50" s="323"/>
      <c r="F50" s="300"/>
      <c r="G50" s="609"/>
      <c r="H50" s="610"/>
      <c r="I50" s="611"/>
      <c r="J50" s="250"/>
      <c r="K50" s="250"/>
    </row>
    <row r="51" spans="1:11" s="175" customFormat="1" x14ac:dyDescent="0.15">
      <c r="A51" s="184"/>
      <c r="B51" s="324">
        <v>1048</v>
      </c>
      <c r="C51" s="325" t="s">
        <v>320</v>
      </c>
      <c r="D51" s="326">
        <v>10982</v>
      </c>
      <c r="E51" s="327"/>
      <c r="F51" s="300"/>
      <c r="G51" s="350" t="s">
        <v>343</v>
      </c>
      <c r="H51" s="351">
        <v>5000</v>
      </c>
      <c r="I51" s="352">
        <v>1049.0999999999999</v>
      </c>
      <c r="J51" s="250"/>
      <c r="K51" s="250"/>
    </row>
    <row r="52" spans="1:11" s="175" customFormat="1" x14ac:dyDescent="0.15">
      <c r="A52" s="184"/>
      <c r="B52" s="324">
        <v>1031</v>
      </c>
      <c r="C52" s="325" t="s">
        <v>321</v>
      </c>
      <c r="D52" s="326">
        <v>11872.03</v>
      </c>
      <c r="E52" s="327"/>
      <c r="F52" s="300"/>
      <c r="G52" s="350" t="s">
        <v>345</v>
      </c>
      <c r="H52" s="351">
        <v>7000</v>
      </c>
      <c r="I52" s="352">
        <v>1049.2</v>
      </c>
      <c r="J52" s="250"/>
      <c r="K52" s="250"/>
    </row>
    <row r="53" spans="1:11" s="175" customFormat="1" x14ac:dyDescent="0.15">
      <c r="A53" s="184"/>
      <c r="B53" s="324" t="s">
        <v>322</v>
      </c>
      <c r="C53" s="325" t="s">
        <v>323</v>
      </c>
      <c r="D53" s="326">
        <v>28011.06</v>
      </c>
      <c r="E53" s="327"/>
      <c r="F53" s="300"/>
      <c r="G53" s="350" t="s">
        <v>346</v>
      </c>
      <c r="H53" s="351">
        <v>2729.59</v>
      </c>
      <c r="I53" s="352">
        <v>1049.3</v>
      </c>
      <c r="J53" s="250"/>
      <c r="K53" s="250"/>
    </row>
    <row r="54" spans="1:11" x14ac:dyDescent="0.15">
      <c r="B54" s="324">
        <v>1030</v>
      </c>
      <c r="C54" s="325" t="s">
        <v>324</v>
      </c>
      <c r="D54" s="326">
        <v>1400</v>
      </c>
      <c r="E54" s="327"/>
      <c r="F54" s="300"/>
      <c r="G54" s="350" t="s">
        <v>347</v>
      </c>
      <c r="H54" s="351">
        <v>10000</v>
      </c>
      <c r="I54" s="352">
        <v>1049.4000000000001</v>
      </c>
      <c r="J54" s="250"/>
      <c r="K54" s="250"/>
    </row>
    <row r="55" spans="1:11" x14ac:dyDescent="0.15">
      <c r="B55" s="324">
        <v>1034</v>
      </c>
      <c r="C55" s="325" t="s">
        <v>325</v>
      </c>
      <c r="D55" s="326">
        <v>666939.18000000005</v>
      </c>
      <c r="E55" s="327"/>
      <c r="F55" s="300"/>
      <c r="G55" s="360" t="s">
        <v>246</v>
      </c>
      <c r="H55" s="361">
        <f>SUM(H51:H54)</f>
        <v>24729.59</v>
      </c>
      <c r="I55" s="335"/>
      <c r="J55" s="250"/>
      <c r="K55" s="250"/>
    </row>
    <row r="56" spans="1:11" ht="8.35" thickBot="1" x14ac:dyDescent="0.2">
      <c r="B56" s="324">
        <v>1035</v>
      </c>
      <c r="C56" s="325" t="s">
        <v>326</v>
      </c>
      <c r="D56" s="326">
        <v>51434.3</v>
      </c>
      <c r="E56" s="327"/>
      <c r="F56" s="300"/>
      <c r="G56" s="362"/>
      <c r="H56" s="363"/>
      <c r="I56" s="364"/>
      <c r="J56" s="250"/>
      <c r="K56" s="250"/>
    </row>
    <row r="57" spans="1:11" x14ac:dyDescent="0.15">
      <c r="B57" s="324" t="s">
        <v>327</v>
      </c>
      <c r="C57" s="325" t="s">
        <v>328</v>
      </c>
      <c r="D57" s="326">
        <v>23137.97</v>
      </c>
      <c r="E57" s="327"/>
      <c r="F57" s="300"/>
      <c r="G57" s="301"/>
      <c r="I57" s="302"/>
      <c r="J57" s="250"/>
      <c r="K57" s="250"/>
    </row>
    <row r="58" spans="1:11" x14ac:dyDescent="0.15">
      <c r="B58" s="324" t="s">
        <v>329</v>
      </c>
      <c r="C58" s="325" t="s">
        <v>330</v>
      </c>
      <c r="D58" s="326">
        <v>-45239.22</v>
      </c>
      <c r="E58" s="327"/>
      <c r="F58" s="300"/>
      <c r="G58" s="301"/>
      <c r="I58" s="302"/>
      <c r="J58" s="250"/>
      <c r="K58" s="250"/>
    </row>
    <row r="59" spans="1:11" x14ac:dyDescent="0.15">
      <c r="B59" s="324" t="s">
        <v>331</v>
      </c>
      <c r="C59" s="325" t="s">
        <v>332</v>
      </c>
      <c r="D59" s="326">
        <v>24729.59</v>
      </c>
      <c r="E59" s="327"/>
      <c r="F59" s="300"/>
      <c r="G59" s="301"/>
      <c r="I59" s="302"/>
      <c r="J59" s="250"/>
      <c r="K59" s="250"/>
    </row>
    <row r="60" spans="1:11" s="175" customFormat="1" x14ac:dyDescent="0.15">
      <c r="A60" s="184"/>
      <c r="B60" s="324" t="s">
        <v>333</v>
      </c>
      <c r="C60" s="325" t="s">
        <v>334</v>
      </c>
      <c r="D60" s="326">
        <v>0</v>
      </c>
      <c r="E60" s="327"/>
      <c r="F60" s="300"/>
      <c r="G60" s="301"/>
      <c r="H60" s="295"/>
      <c r="I60" s="302"/>
      <c r="J60" s="250"/>
      <c r="K60" s="250"/>
    </row>
    <row r="61" spans="1:11" x14ac:dyDescent="0.15">
      <c r="B61" s="328"/>
      <c r="C61" s="329" t="s">
        <v>335</v>
      </c>
      <c r="D61" s="330">
        <f>SUM(D51:D60)</f>
        <v>773266.91</v>
      </c>
      <c r="E61" s="331"/>
      <c r="F61" s="300"/>
      <c r="G61" s="301"/>
      <c r="I61" s="302"/>
      <c r="J61" s="250"/>
      <c r="K61" s="250"/>
    </row>
    <row r="62" spans="1:11" x14ac:dyDescent="0.15">
      <c r="B62" s="332"/>
      <c r="C62" s="333"/>
      <c r="D62" s="334"/>
      <c r="E62" s="335"/>
      <c r="F62" s="300"/>
      <c r="G62" s="301"/>
      <c r="I62" s="302"/>
      <c r="J62" s="250"/>
      <c r="K62" s="250"/>
    </row>
    <row r="63" spans="1:11" s="175" customFormat="1" x14ac:dyDescent="0.15">
      <c r="A63" s="184"/>
      <c r="B63" s="336" t="s">
        <v>336</v>
      </c>
      <c r="C63" s="337" t="s">
        <v>337</v>
      </c>
      <c r="D63" s="338">
        <f>D55</f>
        <v>666939.18000000005</v>
      </c>
      <c r="E63" s="339"/>
      <c r="F63" s="284"/>
      <c r="G63" s="301"/>
      <c r="H63" s="295"/>
      <c r="I63" s="302"/>
      <c r="J63" s="296"/>
      <c r="K63" s="296"/>
    </row>
    <row r="64" spans="1:11" s="175" customFormat="1" x14ac:dyDescent="0.15">
      <c r="A64" s="184"/>
      <c r="B64" s="336" t="s">
        <v>336</v>
      </c>
      <c r="C64" s="337" t="s">
        <v>338</v>
      </c>
      <c r="D64" s="338">
        <f>SUM(D53+D57+D58+D59+D60)</f>
        <v>30639.399999999998</v>
      </c>
      <c r="E64" s="339"/>
      <c r="F64" s="284"/>
      <c r="G64" s="301"/>
      <c r="H64" s="295"/>
      <c r="I64" s="302"/>
      <c r="J64" s="296"/>
      <c r="K64" s="296"/>
    </row>
    <row r="65" spans="1:11" s="175" customFormat="1" x14ac:dyDescent="0.15">
      <c r="A65" s="184"/>
      <c r="B65" s="336" t="s">
        <v>336</v>
      </c>
      <c r="C65" s="337" t="s">
        <v>339</v>
      </c>
      <c r="D65" s="338">
        <f>SUM(D51+D52+D54+D56)</f>
        <v>75688.33</v>
      </c>
      <c r="E65" s="339"/>
      <c r="F65" s="284"/>
      <c r="G65" s="301"/>
      <c r="H65" s="295"/>
      <c r="I65" s="302"/>
      <c r="J65" s="296"/>
      <c r="K65" s="296"/>
    </row>
    <row r="66" spans="1:11" s="175" customFormat="1" x14ac:dyDescent="0.15">
      <c r="A66" s="184"/>
      <c r="B66" s="336"/>
      <c r="C66" s="337" t="s">
        <v>335</v>
      </c>
      <c r="D66" s="338">
        <f>SUM(D63:D65)</f>
        <v>773266.91</v>
      </c>
      <c r="E66" s="339"/>
      <c r="F66" s="284"/>
      <c r="G66" s="301"/>
      <c r="H66" s="295"/>
      <c r="I66" s="302"/>
      <c r="J66" s="296"/>
      <c r="K66" s="296"/>
    </row>
    <row r="67" spans="1:11" x14ac:dyDescent="0.15">
      <c r="B67" s="332"/>
      <c r="C67" s="333"/>
      <c r="D67" s="334"/>
      <c r="E67" s="335"/>
      <c r="F67" s="300"/>
      <c r="G67" s="166"/>
      <c r="H67" s="166"/>
      <c r="I67" s="166"/>
      <c r="J67" s="250"/>
      <c r="K67" s="250"/>
    </row>
    <row r="68" spans="1:11" x14ac:dyDescent="0.15">
      <c r="B68" s="340" t="s">
        <v>340</v>
      </c>
      <c r="C68" s="341"/>
      <c r="D68" s="342">
        <f>D42-D61</f>
        <v>44850.010000000009</v>
      </c>
      <c r="E68" s="343"/>
      <c r="F68" s="300"/>
      <c r="G68" s="175"/>
      <c r="H68" s="175"/>
      <c r="I68" s="175"/>
      <c r="J68" s="250"/>
      <c r="K68" s="250"/>
    </row>
    <row r="69" spans="1:11" ht="8.35" thickBot="1" x14ac:dyDescent="0.2">
      <c r="B69" s="344"/>
      <c r="C69" s="345"/>
      <c r="D69" s="346" t="s">
        <v>341</v>
      </c>
      <c r="E69" s="347"/>
      <c r="F69" s="300"/>
      <c r="J69" s="250"/>
      <c r="K69" s="250"/>
    </row>
    <row r="70" spans="1:11" x14ac:dyDescent="0.15">
      <c r="B70" s="297"/>
      <c r="C70" s="297"/>
      <c r="D70" s="348"/>
      <c r="E70" s="349"/>
      <c r="F70" s="300"/>
      <c r="J70" s="250"/>
      <c r="K70" s="250"/>
    </row>
    <row r="71" spans="1:11" ht="8.35" thickBot="1" x14ac:dyDescent="0.2">
      <c r="B71" s="297"/>
      <c r="C71" s="297"/>
      <c r="D71" s="348"/>
      <c r="E71" s="349"/>
      <c r="J71" s="200"/>
      <c r="K71" s="250"/>
    </row>
    <row r="72" spans="1:11" x14ac:dyDescent="0.15">
      <c r="B72" s="599" t="s">
        <v>344</v>
      </c>
      <c r="C72" s="600"/>
      <c r="D72" s="600"/>
      <c r="E72" s="601"/>
      <c r="K72" s="250"/>
    </row>
    <row r="73" spans="1:11" x14ac:dyDescent="0.15">
      <c r="B73" s="353" t="s">
        <v>273</v>
      </c>
      <c r="C73" s="354"/>
      <c r="D73" s="355">
        <f>'[10]Balance Sheet 21-22'!O64</f>
        <v>209808.49</v>
      </c>
      <c r="E73" s="356"/>
      <c r="K73" s="250"/>
    </row>
    <row r="74" spans="1:11" s="175" customFormat="1" x14ac:dyDescent="0.15">
      <c r="A74" s="184"/>
      <c r="B74" s="353" t="s">
        <v>275</v>
      </c>
      <c r="C74" s="354"/>
      <c r="D74" s="355">
        <f>'[10]Balance Sheet 21-22'!O65</f>
        <v>3000</v>
      </c>
      <c r="E74" s="356"/>
      <c r="J74" s="200"/>
      <c r="K74" s="296"/>
    </row>
    <row r="75" spans="1:11" x14ac:dyDescent="0.15">
      <c r="B75" s="357" t="s">
        <v>348</v>
      </c>
      <c r="C75" s="354"/>
      <c r="D75" s="358">
        <f>SUM(D73:D74)</f>
        <v>212808.49</v>
      </c>
      <c r="E75" s="359"/>
      <c r="K75" s="250"/>
    </row>
    <row r="76" spans="1:11" x14ac:dyDescent="0.15">
      <c r="B76" s="357"/>
      <c r="C76" s="354"/>
      <c r="D76" s="358"/>
      <c r="E76" s="359"/>
      <c r="K76" s="250"/>
    </row>
    <row r="77" spans="1:11" x14ac:dyDescent="0.15">
      <c r="B77" s="353" t="s">
        <v>277</v>
      </c>
      <c r="C77" s="354"/>
      <c r="D77" s="355">
        <f>'[10]Balance Sheet 21-22'!O68</f>
        <v>0</v>
      </c>
      <c r="E77" s="356"/>
      <c r="K77" s="250"/>
    </row>
    <row r="78" spans="1:11" x14ac:dyDescent="0.15">
      <c r="B78" s="365" t="s">
        <v>349</v>
      </c>
      <c r="C78" s="366"/>
      <c r="D78" s="358">
        <f>D75+D77</f>
        <v>212808.49</v>
      </c>
      <c r="E78" s="359"/>
      <c r="J78" s="200"/>
      <c r="K78" s="250"/>
    </row>
    <row r="79" spans="1:11" s="175" customFormat="1" ht="8.35" thickBot="1" x14ac:dyDescent="0.2">
      <c r="A79" s="184"/>
      <c r="B79" s="367"/>
      <c r="C79" s="368"/>
      <c r="D79" s="369"/>
      <c r="E79" s="370"/>
      <c r="F79" s="166"/>
      <c r="J79" s="167"/>
      <c r="K79" s="250"/>
    </row>
    <row r="80" spans="1:11" s="175" customFormat="1" x14ac:dyDescent="0.15">
      <c r="A80" s="184"/>
      <c r="F80" s="166"/>
      <c r="G80" s="166"/>
      <c r="H80" s="166"/>
      <c r="I80" s="166"/>
      <c r="J80" s="167"/>
      <c r="K80" s="250"/>
    </row>
    <row r="81" spans="1:11" x14ac:dyDescent="0.15">
      <c r="B81" s="175"/>
      <c r="C81" s="175"/>
      <c r="D81" s="175"/>
      <c r="E81" s="175"/>
      <c r="G81" s="166"/>
      <c r="H81" s="166"/>
      <c r="I81" s="166"/>
      <c r="J81" s="250"/>
      <c r="K81" s="250"/>
    </row>
    <row r="82" spans="1:11" x14ac:dyDescent="0.15">
      <c r="B82" s="269"/>
      <c r="D82" s="371"/>
      <c r="E82" s="371"/>
      <c r="G82" s="166"/>
      <c r="H82" s="166"/>
      <c r="I82" s="166"/>
      <c r="J82" s="200"/>
      <c r="K82" s="250"/>
    </row>
    <row r="83" spans="1:11" s="175" customFormat="1" x14ac:dyDescent="0.15">
      <c r="A83" s="184"/>
      <c r="B83" s="269"/>
      <c r="C83" s="292"/>
      <c r="D83" s="371"/>
      <c r="E83" s="371"/>
      <c r="F83" s="166"/>
      <c r="J83" s="167"/>
      <c r="K83" s="250"/>
    </row>
    <row r="84" spans="1:11" x14ac:dyDescent="0.15">
      <c r="B84" s="269"/>
      <c r="D84" s="371"/>
      <c r="E84" s="371"/>
      <c r="G84" s="175"/>
      <c r="H84" s="175"/>
      <c r="I84" s="175"/>
      <c r="K84" s="250"/>
    </row>
    <row r="85" spans="1:11" x14ac:dyDescent="0.15">
      <c r="B85" s="269"/>
      <c r="D85" s="371"/>
      <c r="E85" s="371"/>
      <c r="K85" s="250"/>
    </row>
    <row r="86" spans="1:11" x14ac:dyDescent="0.15">
      <c r="B86" s="269"/>
      <c r="D86" s="371"/>
      <c r="E86" s="371"/>
    </row>
    <row r="87" spans="1:11" x14ac:dyDescent="0.15">
      <c r="B87" s="269"/>
      <c r="D87" s="371"/>
      <c r="E87" s="371"/>
    </row>
    <row r="88" spans="1:11" x14ac:dyDescent="0.15">
      <c r="B88" s="269"/>
      <c r="D88" s="371"/>
      <c r="E88" s="371"/>
      <c r="I88" s="302"/>
    </row>
    <row r="89" spans="1:11" x14ac:dyDescent="0.15">
      <c r="B89" s="269"/>
      <c r="D89" s="371"/>
      <c r="E89" s="371"/>
    </row>
    <row r="90" spans="1:11" x14ac:dyDescent="0.15">
      <c r="B90" s="269"/>
      <c r="D90" s="371"/>
      <c r="E90" s="371"/>
    </row>
    <row r="92" spans="1:11" x14ac:dyDescent="0.15">
      <c r="G92" s="166"/>
      <c r="H92" s="166"/>
      <c r="I92" s="166"/>
    </row>
    <row r="93" spans="1:11" x14ac:dyDescent="0.15">
      <c r="G93" s="166"/>
      <c r="H93" s="166"/>
      <c r="I93" s="166"/>
    </row>
    <row r="94" spans="1:11" x14ac:dyDescent="0.15">
      <c r="G94" s="166"/>
      <c r="H94" s="166"/>
      <c r="I94" s="166"/>
    </row>
    <row r="95" spans="1:11" x14ac:dyDescent="0.15">
      <c r="G95" s="166"/>
      <c r="H95" s="166"/>
      <c r="I95" s="166"/>
    </row>
    <row r="96" spans="1:11" x14ac:dyDescent="0.15">
      <c r="G96" s="166"/>
      <c r="H96" s="166"/>
      <c r="I96" s="166"/>
    </row>
    <row r="97" spans="7:9" x14ac:dyDescent="0.15">
      <c r="G97" s="166"/>
      <c r="H97" s="166"/>
      <c r="I97" s="166"/>
    </row>
    <row r="98" spans="7:9" x14ac:dyDescent="0.15">
      <c r="G98" s="166"/>
      <c r="H98" s="166"/>
      <c r="I98" s="166"/>
    </row>
    <row r="99" spans="7:9" x14ac:dyDescent="0.15">
      <c r="G99" s="166"/>
      <c r="H99" s="166"/>
      <c r="I99" s="166"/>
    </row>
    <row r="100" spans="7:9" x14ac:dyDescent="0.15">
      <c r="G100" s="166"/>
      <c r="H100" s="166"/>
      <c r="I100" s="166"/>
    </row>
  </sheetData>
  <mergeCells count="5">
    <mergeCell ref="B72:E72"/>
    <mergeCell ref="B49:D49"/>
    <mergeCell ref="B50:D50"/>
    <mergeCell ref="G49:I49"/>
    <mergeCell ref="G50:I50"/>
  </mergeCells>
  <pageMargins left="0.4" right="0.4" top="0.6" bottom="0.6" header="0.3" footer="0.25"/>
  <pageSetup orientation="portrait" errors="blank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86A96-E1AC-42A6-BBE3-4597B0823135}">
  <sheetPr>
    <tabColor rgb="FF6600FF"/>
  </sheetPr>
  <dimension ref="A1:P86"/>
  <sheetViews>
    <sheetView zoomScaleNormal="100" zoomScaleSheetLayoutView="100" workbookViewId="0">
      <selection activeCell="K27" sqref="K27"/>
    </sheetView>
  </sheetViews>
  <sheetFormatPr defaultColWidth="12.09765625" defaultRowHeight="9.4499999999999993" x14ac:dyDescent="0.2"/>
  <cols>
    <col min="1" max="1" width="3.09765625" style="378" customWidth="1"/>
    <col min="2" max="2" width="29.5" style="372" customWidth="1"/>
    <col min="3" max="3" width="2.19921875" style="373" customWidth="1"/>
    <col min="4" max="5" width="9.3984375" style="374" customWidth="1"/>
    <col min="6" max="6" width="9" style="456" customWidth="1"/>
    <col min="7" max="7" width="9.09765625" style="374" customWidth="1"/>
    <col min="8" max="8" width="10.69921875" style="375" customWidth="1"/>
    <col min="9" max="9" width="9.19921875" style="453" customWidth="1"/>
    <col min="10" max="10" width="1.796875" style="377" customWidth="1"/>
    <col min="11" max="11" width="3.69921875" style="378" customWidth="1"/>
    <col min="12" max="12" width="18.8984375" style="377" customWidth="1"/>
    <col min="13" max="13" width="10.69921875" style="377" customWidth="1"/>
    <col min="14" max="14" width="8.796875" style="379" customWidth="1"/>
    <col min="15" max="16384" width="12.09765625" style="378"/>
  </cols>
  <sheetData>
    <row r="1" spans="2:15" x14ac:dyDescent="0.2">
      <c r="B1" s="372" t="s">
        <v>284</v>
      </c>
      <c r="D1" s="375"/>
      <c r="E1" s="375"/>
      <c r="F1" s="375"/>
      <c r="G1" s="375"/>
      <c r="I1" s="376"/>
    </row>
    <row r="2" spans="2:15" s="386" customFormat="1" ht="12.75" x14ac:dyDescent="0.25">
      <c r="B2" s="380" t="s">
        <v>350</v>
      </c>
      <c r="C2" s="381"/>
      <c r="D2" s="382"/>
      <c r="E2" s="382"/>
      <c r="F2" s="382"/>
      <c r="G2" s="382"/>
      <c r="H2" s="383"/>
      <c r="I2" s="384"/>
      <c r="J2" s="385"/>
      <c r="L2" s="385"/>
      <c r="M2" s="385"/>
      <c r="N2" s="387"/>
    </row>
    <row r="3" spans="2:15" ht="11.65" x14ac:dyDescent="0.25">
      <c r="B3" s="612">
        <f>'[10]OA To Do &amp; Notes'!D3</f>
        <v>44501</v>
      </c>
      <c r="C3" s="613"/>
      <c r="D3" s="614"/>
      <c r="E3" s="388"/>
      <c r="F3" s="388"/>
      <c r="G3" s="388"/>
      <c r="I3" s="376"/>
    </row>
    <row r="4" spans="2:15" x14ac:dyDescent="0.2">
      <c r="B4" s="389"/>
      <c r="C4" s="390"/>
      <c r="D4" s="375"/>
      <c r="E4" s="375"/>
      <c r="F4" s="375"/>
      <c r="G4" s="375"/>
      <c r="I4" s="376"/>
    </row>
    <row r="5" spans="2:15" x14ac:dyDescent="0.2">
      <c r="B5" s="389"/>
      <c r="C5" s="390"/>
      <c r="D5" s="375"/>
      <c r="E5" s="375"/>
      <c r="F5" s="375"/>
      <c r="G5" s="375"/>
      <c r="I5" s="376"/>
    </row>
    <row r="6" spans="2:15" x14ac:dyDescent="0.2">
      <c r="B6" s="389"/>
      <c r="C6" s="390"/>
      <c r="D6" s="375"/>
      <c r="E6" s="375"/>
      <c r="F6" s="375"/>
      <c r="G6" s="375"/>
      <c r="I6" s="376"/>
    </row>
    <row r="7" spans="2:15" s="372" customFormat="1" ht="18.850000000000001" x14ac:dyDescent="0.2">
      <c r="B7" s="391"/>
      <c r="C7" s="392"/>
      <c r="D7" s="393" t="s">
        <v>351</v>
      </c>
      <c r="E7" s="393" t="s">
        <v>352</v>
      </c>
      <c r="F7" s="393" t="s">
        <v>353</v>
      </c>
      <c r="G7" s="393" t="s">
        <v>354</v>
      </c>
      <c r="H7" s="393" t="s">
        <v>355</v>
      </c>
      <c r="I7" s="394"/>
      <c r="J7" s="377"/>
      <c r="L7" s="395"/>
      <c r="M7" s="395"/>
      <c r="N7" s="396"/>
    </row>
    <row r="8" spans="2:15" x14ac:dyDescent="0.2">
      <c r="B8" s="397"/>
      <c r="C8" s="398"/>
      <c r="D8" s="399"/>
      <c r="E8" s="399"/>
      <c r="F8" s="399"/>
      <c r="G8" s="399"/>
      <c r="H8" s="400"/>
      <c r="I8" s="401"/>
    </row>
    <row r="9" spans="2:15" x14ac:dyDescent="0.2">
      <c r="B9" s="397"/>
      <c r="C9" s="398"/>
      <c r="D9" s="399"/>
      <c r="E9" s="399"/>
      <c r="F9" s="399"/>
      <c r="G9" s="399"/>
      <c r="H9" s="400"/>
      <c r="I9" s="401"/>
    </row>
    <row r="10" spans="2:15" x14ac:dyDescent="0.2">
      <c r="B10" s="397"/>
      <c r="C10" s="398"/>
      <c r="D10" s="399"/>
      <c r="E10" s="399"/>
      <c r="F10" s="399"/>
      <c r="G10" s="399"/>
      <c r="H10" s="400"/>
      <c r="I10" s="401"/>
    </row>
    <row r="11" spans="2:15" ht="10" x14ac:dyDescent="0.2">
      <c r="B11" s="402" t="s">
        <v>356</v>
      </c>
      <c r="C11" s="403"/>
      <c r="D11" s="404"/>
      <c r="E11" s="404"/>
      <c r="F11" s="404"/>
      <c r="G11" s="404"/>
      <c r="H11" s="405"/>
      <c r="I11" s="406"/>
    </row>
    <row r="12" spans="2:15" s="413" customFormat="1" ht="10" x14ac:dyDescent="0.2">
      <c r="B12" s="407" t="s">
        <v>357</v>
      </c>
      <c r="C12" s="408"/>
      <c r="D12" s="409"/>
      <c r="E12" s="409"/>
      <c r="F12" s="409"/>
      <c r="G12" s="409"/>
      <c r="H12" s="410"/>
      <c r="I12" s="411"/>
      <c r="J12" s="412"/>
      <c r="K12" s="378"/>
      <c r="L12" s="377"/>
      <c r="M12" s="377"/>
      <c r="N12" s="379"/>
      <c r="O12" s="378"/>
    </row>
    <row r="13" spans="2:15" x14ac:dyDescent="0.2">
      <c r="B13" s="414"/>
      <c r="C13" s="415"/>
      <c r="D13" s="416"/>
      <c r="E13" s="416"/>
      <c r="F13" s="417"/>
      <c r="G13" s="416"/>
      <c r="H13" s="418"/>
      <c r="I13" s="419"/>
    </row>
    <row r="14" spans="2:15" x14ac:dyDescent="0.2">
      <c r="B14" s="414" t="s">
        <v>358</v>
      </c>
      <c r="C14" s="415"/>
      <c r="D14" s="416">
        <v>145000</v>
      </c>
      <c r="E14" s="416">
        <v>0</v>
      </c>
      <c r="F14" s="417">
        <v>0</v>
      </c>
      <c r="G14" s="416">
        <v>0</v>
      </c>
      <c r="H14" s="418">
        <f>SUM(F14+G14)</f>
        <v>0</v>
      </c>
      <c r="I14" s="419" t="s">
        <v>359</v>
      </c>
    </row>
    <row r="15" spans="2:15" x14ac:dyDescent="0.2">
      <c r="B15" s="420" t="s">
        <v>360</v>
      </c>
      <c r="C15" s="415"/>
      <c r="D15" s="416">
        <v>25000</v>
      </c>
      <c r="E15" s="416">
        <v>0</v>
      </c>
      <c r="F15" s="417">
        <v>0</v>
      </c>
      <c r="G15" s="416">
        <v>0</v>
      </c>
      <c r="H15" s="418">
        <f t="shared" ref="H15:H16" si="0">SUM(F15+G15)</f>
        <v>0</v>
      </c>
      <c r="I15" s="419" t="s">
        <v>359</v>
      </c>
    </row>
    <row r="16" spans="2:15" x14ac:dyDescent="0.2">
      <c r="B16" s="420" t="s">
        <v>361</v>
      </c>
      <c r="C16" s="415"/>
      <c r="D16" s="416">
        <v>40000</v>
      </c>
      <c r="E16" s="416">
        <v>0</v>
      </c>
      <c r="F16" s="417">
        <v>0</v>
      </c>
      <c r="G16" s="416">
        <v>0</v>
      </c>
      <c r="H16" s="418">
        <f t="shared" si="0"/>
        <v>0</v>
      </c>
      <c r="I16" s="419" t="s">
        <v>359</v>
      </c>
    </row>
    <row r="17" spans="2:15" x14ac:dyDescent="0.2">
      <c r="B17" s="420"/>
      <c r="C17" s="415"/>
      <c r="D17" s="416"/>
      <c r="E17" s="416"/>
      <c r="F17" s="417"/>
      <c r="G17" s="416"/>
      <c r="H17" s="418"/>
      <c r="I17" s="419"/>
    </row>
    <row r="18" spans="2:15" s="426" customFormat="1" x14ac:dyDescent="0.2">
      <c r="B18" s="421" t="s">
        <v>362</v>
      </c>
      <c r="C18" s="422"/>
      <c r="D18" s="423">
        <f>SUM(D14:D17)</f>
        <v>210000</v>
      </c>
      <c r="E18" s="423">
        <f>SUM(E14:E17)</f>
        <v>0</v>
      </c>
      <c r="F18" s="423">
        <f t="shared" ref="F18:H18" si="1">SUM(F14:F17)</f>
        <v>0</v>
      </c>
      <c r="G18" s="423">
        <f t="shared" si="1"/>
        <v>0</v>
      </c>
      <c r="H18" s="423">
        <f t="shared" si="1"/>
        <v>0</v>
      </c>
      <c r="I18" s="424"/>
      <c r="J18" s="425"/>
      <c r="L18" s="425"/>
      <c r="M18" s="425"/>
      <c r="N18" s="427"/>
    </row>
    <row r="19" spans="2:15" x14ac:dyDescent="0.2">
      <c r="B19" s="397"/>
      <c r="C19" s="398"/>
      <c r="D19" s="399"/>
      <c r="E19" s="399"/>
      <c r="F19" s="399"/>
      <c r="G19" s="399"/>
      <c r="H19" s="400"/>
      <c r="I19" s="401"/>
    </row>
    <row r="20" spans="2:15" x14ac:dyDescent="0.2">
      <c r="B20" s="397"/>
      <c r="C20" s="398"/>
      <c r="D20" s="399"/>
      <c r="E20" s="399"/>
      <c r="F20" s="399"/>
      <c r="G20" s="399"/>
      <c r="H20" s="400"/>
      <c r="I20" s="401"/>
    </row>
    <row r="21" spans="2:15" x14ac:dyDescent="0.2">
      <c r="B21" s="397"/>
      <c r="C21" s="398"/>
      <c r="D21" s="399"/>
      <c r="E21" s="399"/>
      <c r="F21" s="399"/>
      <c r="G21" s="399"/>
      <c r="H21" s="400"/>
      <c r="I21" s="401"/>
    </row>
    <row r="22" spans="2:15" s="413" customFormat="1" ht="10" x14ac:dyDescent="0.2">
      <c r="B22" s="428" t="s">
        <v>363</v>
      </c>
      <c r="C22" s="429"/>
      <c r="D22" s="410"/>
      <c r="E22" s="410"/>
      <c r="F22" s="410"/>
      <c r="G22" s="410"/>
      <c r="H22" s="410"/>
      <c r="I22" s="411"/>
      <c r="J22" s="412"/>
      <c r="K22" s="378"/>
      <c r="L22" s="377"/>
      <c r="M22" s="377"/>
      <c r="N22" s="379"/>
      <c r="O22" s="378"/>
    </row>
    <row r="23" spans="2:15" x14ac:dyDescent="0.2">
      <c r="B23" s="414"/>
      <c r="C23" s="415"/>
      <c r="D23" s="416"/>
      <c r="E23" s="416"/>
      <c r="F23" s="417"/>
      <c r="G23" s="416"/>
      <c r="H23" s="418"/>
      <c r="I23" s="419"/>
    </row>
    <row r="24" spans="2:15" x14ac:dyDescent="0.2">
      <c r="B24" s="414" t="s">
        <v>364</v>
      </c>
      <c r="C24" s="415"/>
      <c r="D24" s="416">
        <v>0</v>
      </c>
      <c r="E24" s="416">
        <v>0</v>
      </c>
      <c r="F24" s="417">
        <v>0</v>
      </c>
      <c r="G24" s="416">
        <v>0</v>
      </c>
      <c r="H24" s="418">
        <f>G24-D24</f>
        <v>0</v>
      </c>
      <c r="I24" s="419" t="s">
        <v>365</v>
      </c>
    </row>
    <row r="25" spans="2:15" x14ac:dyDescent="0.2">
      <c r="B25" s="420"/>
      <c r="C25" s="430"/>
      <c r="D25" s="431"/>
      <c r="E25" s="431"/>
      <c r="F25" s="432"/>
      <c r="G25" s="431"/>
      <c r="H25" s="433"/>
      <c r="I25" s="434"/>
    </row>
    <row r="26" spans="2:15" s="426" customFormat="1" x14ac:dyDescent="0.2">
      <c r="B26" s="421" t="s">
        <v>366</v>
      </c>
      <c r="C26" s="422"/>
      <c r="D26" s="423">
        <f>SUM(D24:D24)</f>
        <v>0</v>
      </c>
      <c r="E26" s="423">
        <f>SUM(E24:E24)</f>
        <v>0</v>
      </c>
      <c r="F26" s="423">
        <f t="shared" ref="F26:H26" si="2">SUM(F24:F24)</f>
        <v>0</v>
      </c>
      <c r="G26" s="423">
        <f t="shared" si="2"/>
        <v>0</v>
      </c>
      <c r="H26" s="423">
        <f t="shared" si="2"/>
        <v>0</v>
      </c>
      <c r="I26" s="424"/>
      <c r="J26" s="425"/>
      <c r="L26" s="425"/>
      <c r="M26" s="425"/>
      <c r="N26" s="427"/>
    </row>
    <row r="27" spans="2:15" x14ac:dyDescent="0.2">
      <c r="B27" s="397"/>
      <c r="C27" s="398"/>
      <c r="D27" s="399"/>
      <c r="E27" s="399"/>
      <c r="F27" s="399"/>
      <c r="G27" s="399"/>
      <c r="H27" s="400"/>
      <c r="I27" s="401"/>
    </row>
    <row r="28" spans="2:15" x14ac:dyDescent="0.2">
      <c r="B28" s="397"/>
      <c r="C28" s="398"/>
      <c r="D28" s="399"/>
      <c r="E28" s="399"/>
      <c r="F28" s="399"/>
      <c r="G28" s="399"/>
      <c r="H28" s="400"/>
      <c r="I28" s="401"/>
    </row>
    <row r="29" spans="2:15" x14ac:dyDescent="0.2">
      <c r="B29" s="397"/>
      <c r="C29" s="398"/>
      <c r="D29" s="399"/>
      <c r="E29" s="399"/>
      <c r="F29" s="399"/>
      <c r="G29" s="399"/>
      <c r="H29" s="400"/>
      <c r="I29" s="401"/>
    </row>
    <row r="30" spans="2:15" s="413" customFormat="1" ht="10" x14ac:dyDescent="0.2">
      <c r="B30" s="428" t="s">
        <v>367</v>
      </c>
      <c r="C30" s="429"/>
      <c r="D30" s="410"/>
      <c r="E30" s="410"/>
      <c r="F30" s="410"/>
      <c r="G30" s="410"/>
      <c r="H30" s="410"/>
      <c r="I30" s="411"/>
      <c r="J30" s="412"/>
      <c r="K30" s="378"/>
      <c r="L30" s="377"/>
      <c r="M30" s="377"/>
      <c r="N30" s="379"/>
      <c r="O30" s="378"/>
    </row>
    <row r="31" spans="2:15" x14ac:dyDescent="0.2">
      <c r="B31" s="414"/>
      <c r="C31" s="415"/>
      <c r="D31" s="416"/>
      <c r="E31" s="416"/>
      <c r="F31" s="417"/>
      <c r="G31" s="416"/>
      <c r="H31" s="418"/>
      <c r="I31" s="419"/>
    </row>
    <row r="32" spans="2:15" x14ac:dyDescent="0.2">
      <c r="B32" s="414" t="s">
        <v>368</v>
      </c>
      <c r="C32" s="415"/>
      <c r="D32" s="416">
        <v>15000</v>
      </c>
      <c r="E32" s="416">
        <v>0</v>
      </c>
      <c r="F32" s="417">
        <v>0</v>
      </c>
      <c r="G32" s="416">
        <v>0</v>
      </c>
      <c r="H32" s="418">
        <f>SUM(D32+G32)</f>
        <v>15000</v>
      </c>
      <c r="I32" s="419" t="s">
        <v>369</v>
      </c>
    </row>
    <row r="33" spans="2:15" x14ac:dyDescent="0.2">
      <c r="B33" s="414"/>
      <c r="C33" s="415"/>
      <c r="D33" s="416"/>
      <c r="E33" s="416"/>
      <c r="F33" s="417"/>
      <c r="G33" s="416"/>
      <c r="H33" s="418"/>
      <c r="I33" s="419"/>
    </row>
    <row r="34" spans="2:15" s="426" customFormat="1" x14ac:dyDescent="0.2">
      <c r="B34" s="421" t="s">
        <v>370</v>
      </c>
      <c r="C34" s="422"/>
      <c r="D34" s="423">
        <f>SUM(D32:D33)</f>
        <v>15000</v>
      </c>
      <c r="E34" s="423">
        <f>SUM(E32:E33)</f>
        <v>0</v>
      </c>
      <c r="F34" s="423">
        <f>SUM(F32:F33)</f>
        <v>0</v>
      </c>
      <c r="G34" s="423">
        <f>SUM(G32:G33)</f>
        <v>0</v>
      </c>
      <c r="H34" s="423">
        <f>SUM(H32:H33)</f>
        <v>15000</v>
      </c>
      <c r="I34" s="424"/>
      <c r="J34" s="425"/>
      <c r="L34" s="425"/>
      <c r="M34" s="425"/>
      <c r="N34" s="427"/>
    </row>
    <row r="35" spans="2:15" x14ac:dyDescent="0.2">
      <c r="B35" s="397"/>
      <c r="C35" s="398"/>
      <c r="D35" s="399"/>
      <c r="E35" s="399"/>
      <c r="F35" s="399"/>
      <c r="G35" s="399"/>
      <c r="H35" s="400"/>
      <c r="I35" s="401"/>
    </row>
    <row r="36" spans="2:15" x14ac:dyDescent="0.2">
      <c r="B36" s="397"/>
      <c r="C36" s="398"/>
      <c r="D36" s="399"/>
      <c r="E36" s="399"/>
      <c r="F36" s="399"/>
      <c r="G36" s="399"/>
      <c r="H36" s="400"/>
      <c r="I36" s="401"/>
    </row>
    <row r="37" spans="2:15" s="413" customFormat="1" ht="10" x14ac:dyDescent="0.2">
      <c r="B37" s="435" t="s">
        <v>371</v>
      </c>
      <c r="C37" s="436"/>
      <c r="D37" s="437">
        <f>SUM(D18+D26+D34)</f>
        <v>225000</v>
      </c>
      <c r="E37" s="437">
        <f>SUM(E18+E26+E34)</f>
        <v>0</v>
      </c>
      <c r="F37" s="437">
        <f>SUM(F18+F26+F34)</f>
        <v>0</v>
      </c>
      <c r="G37" s="437">
        <f>SUM(G18+G26+G34)</f>
        <v>0</v>
      </c>
      <c r="H37" s="437">
        <f>SUM(H18+H26+H34)</f>
        <v>15000</v>
      </c>
      <c r="I37" s="438"/>
      <c r="J37" s="412"/>
      <c r="K37" s="378"/>
      <c r="L37" s="377"/>
      <c r="M37" s="377"/>
      <c r="N37" s="379"/>
      <c r="O37" s="378"/>
    </row>
    <row r="38" spans="2:15" x14ac:dyDescent="0.2">
      <c r="B38" s="439"/>
      <c r="C38" s="440"/>
      <c r="D38" s="375"/>
      <c r="E38" s="375"/>
      <c r="F38" s="375"/>
      <c r="G38" s="441"/>
      <c r="I38" s="401"/>
    </row>
    <row r="39" spans="2:15" x14ac:dyDescent="0.2">
      <c r="B39" s="439"/>
      <c r="C39" s="440"/>
      <c r="D39" s="375"/>
      <c r="E39" s="375"/>
      <c r="F39" s="375"/>
      <c r="G39" s="375"/>
      <c r="I39" s="401"/>
    </row>
    <row r="40" spans="2:15" x14ac:dyDescent="0.2">
      <c r="B40" s="439"/>
      <c r="C40" s="440"/>
      <c r="D40" s="375"/>
      <c r="E40" s="375"/>
      <c r="F40" s="375"/>
      <c r="G40" s="375"/>
      <c r="I40" s="401"/>
    </row>
    <row r="41" spans="2:15" s="413" customFormat="1" ht="10" x14ac:dyDescent="0.2">
      <c r="B41" s="402" t="s">
        <v>372</v>
      </c>
      <c r="C41" s="403"/>
      <c r="D41" s="404"/>
      <c r="E41" s="404"/>
      <c r="F41" s="404"/>
      <c r="G41" s="404"/>
      <c r="H41" s="405"/>
      <c r="I41" s="406"/>
      <c r="J41" s="412"/>
      <c r="K41" s="378"/>
      <c r="L41" s="412"/>
      <c r="N41" s="379"/>
      <c r="O41" s="378"/>
    </row>
    <row r="42" spans="2:15" ht="18.850000000000001" x14ac:dyDescent="0.2">
      <c r="B42" s="442" t="s">
        <v>373</v>
      </c>
      <c r="C42" s="443"/>
      <c r="D42" s="444"/>
      <c r="E42" s="444"/>
      <c r="F42" s="444"/>
      <c r="G42" s="444"/>
      <c r="H42" s="445"/>
      <c r="I42" s="446"/>
    </row>
    <row r="43" spans="2:15" x14ac:dyDescent="0.2">
      <c r="B43" s="447"/>
      <c r="C43" s="448"/>
      <c r="D43" s="416"/>
      <c r="E43" s="416"/>
      <c r="F43" s="417"/>
      <c r="G43" s="416"/>
      <c r="H43" s="418"/>
      <c r="I43" s="419"/>
    </row>
    <row r="44" spans="2:15" x14ac:dyDescent="0.2">
      <c r="B44" s="414" t="s">
        <v>374</v>
      </c>
      <c r="C44" s="415"/>
      <c r="D44" s="416">
        <v>0</v>
      </c>
      <c r="E44" s="416">
        <v>0</v>
      </c>
      <c r="F44" s="417">
        <v>0</v>
      </c>
      <c r="G44" s="416">
        <v>0</v>
      </c>
      <c r="H44" s="418">
        <f>SUM(D44+G44)</f>
        <v>0</v>
      </c>
      <c r="I44" s="419" t="s">
        <v>375</v>
      </c>
    </row>
    <row r="45" spans="2:15" x14ac:dyDescent="0.2">
      <c r="B45" s="420"/>
      <c r="C45" s="430"/>
      <c r="D45" s="431"/>
      <c r="E45" s="431"/>
      <c r="F45" s="432"/>
      <c r="G45" s="431"/>
      <c r="H45" s="433"/>
      <c r="I45" s="434"/>
    </row>
    <row r="46" spans="2:15" s="426" customFormat="1" x14ac:dyDescent="0.2">
      <c r="B46" s="421" t="s">
        <v>376</v>
      </c>
      <c r="C46" s="422"/>
      <c r="D46" s="423">
        <f>SUM(D44:D44)</f>
        <v>0</v>
      </c>
      <c r="E46" s="423">
        <f>SUM(E44:E44)</f>
        <v>0</v>
      </c>
      <c r="F46" s="423">
        <f t="shared" ref="F46:H46" si="3">SUM(F44:F44)</f>
        <v>0</v>
      </c>
      <c r="G46" s="423">
        <f t="shared" si="3"/>
        <v>0</v>
      </c>
      <c r="H46" s="423">
        <f t="shared" si="3"/>
        <v>0</v>
      </c>
      <c r="I46" s="424"/>
      <c r="J46" s="425"/>
      <c r="L46" s="425"/>
      <c r="N46" s="379"/>
    </row>
    <row r="47" spans="2:15" x14ac:dyDescent="0.2">
      <c r="B47" s="449"/>
      <c r="C47" s="450"/>
      <c r="D47" s="451"/>
      <c r="E47" s="451"/>
      <c r="F47" s="451"/>
      <c r="G47" s="451"/>
      <c r="H47" s="451"/>
      <c r="I47" s="401"/>
    </row>
    <row r="48" spans="2:15" x14ac:dyDescent="0.2">
      <c r="B48" s="449"/>
      <c r="C48" s="450"/>
      <c r="D48" s="451"/>
      <c r="E48" s="451"/>
      <c r="F48" s="451"/>
      <c r="G48" s="451"/>
      <c r="H48" s="451"/>
      <c r="I48" s="401"/>
    </row>
    <row r="49" spans="2:15" s="413" customFormat="1" ht="10" x14ac:dyDescent="0.2">
      <c r="B49" s="435" t="s">
        <v>377</v>
      </c>
      <c r="C49" s="436"/>
      <c r="D49" s="437">
        <f>D46</f>
        <v>0</v>
      </c>
      <c r="E49" s="437">
        <f t="shared" ref="E49:H49" si="4">E46</f>
        <v>0</v>
      </c>
      <c r="F49" s="437">
        <f t="shared" si="4"/>
        <v>0</v>
      </c>
      <c r="G49" s="437">
        <f t="shared" si="4"/>
        <v>0</v>
      </c>
      <c r="H49" s="437">
        <f t="shared" si="4"/>
        <v>0</v>
      </c>
      <c r="I49" s="438"/>
      <c r="J49" s="412"/>
      <c r="K49" s="378"/>
      <c r="L49" s="412"/>
      <c r="N49" s="379"/>
      <c r="O49" s="378"/>
    </row>
    <row r="50" spans="2:15" x14ac:dyDescent="0.2">
      <c r="B50" s="439"/>
      <c r="C50" s="440"/>
      <c r="D50" s="375"/>
      <c r="E50" s="375"/>
      <c r="F50" s="375"/>
      <c r="G50" s="375"/>
      <c r="I50" s="401"/>
    </row>
    <row r="51" spans="2:15" x14ac:dyDescent="0.2">
      <c r="B51" s="439"/>
      <c r="C51" s="440"/>
      <c r="D51" s="375"/>
      <c r="E51" s="375"/>
      <c r="F51" s="375"/>
      <c r="G51" s="375"/>
      <c r="I51" s="401"/>
    </row>
    <row r="52" spans="2:15" s="413" customFormat="1" ht="10" x14ac:dyDescent="0.2">
      <c r="B52" s="435" t="s">
        <v>378</v>
      </c>
      <c r="C52" s="436"/>
      <c r="D52" s="437">
        <f>SUM(D37+D49)</f>
        <v>225000</v>
      </c>
      <c r="E52" s="437">
        <f>SUM(E37+E49)</f>
        <v>0</v>
      </c>
      <c r="F52" s="437">
        <f t="shared" ref="F52:H52" si="5">SUM(F37+F49)</f>
        <v>0</v>
      </c>
      <c r="G52" s="437">
        <f t="shared" si="5"/>
        <v>0</v>
      </c>
      <c r="H52" s="437">
        <f t="shared" si="5"/>
        <v>15000</v>
      </c>
      <c r="I52" s="438"/>
      <c r="J52" s="412"/>
      <c r="L52" s="412"/>
      <c r="N52" s="452"/>
    </row>
    <row r="53" spans="2:15" x14ac:dyDescent="0.2">
      <c r="B53" s="439"/>
      <c r="C53" s="440"/>
      <c r="D53" s="375"/>
      <c r="E53" s="375"/>
      <c r="F53" s="375"/>
      <c r="G53" s="375"/>
      <c r="I53" s="401"/>
    </row>
    <row r="54" spans="2:15" x14ac:dyDescent="0.2">
      <c r="B54" s="439"/>
      <c r="C54" s="440"/>
      <c r="D54" s="375"/>
      <c r="E54" s="375"/>
      <c r="F54" s="375"/>
      <c r="G54" s="375"/>
      <c r="I54" s="401"/>
    </row>
    <row r="55" spans="2:15" x14ac:dyDescent="0.2">
      <c r="B55" s="439"/>
      <c r="C55" s="440"/>
      <c r="D55" s="375"/>
      <c r="E55" s="375"/>
      <c r="F55" s="375"/>
      <c r="G55" s="375"/>
      <c r="I55" s="401"/>
    </row>
    <row r="56" spans="2:15" x14ac:dyDescent="0.2">
      <c r="B56" s="439"/>
      <c r="C56" s="440"/>
      <c r="D56" s="375"/>
      <c r="E56" s="375"/>
      <c r="F56" s="375"/>
      <c r="G56" s="375"/>
      <c r="I56" s="401"/>
    </row>
    <row r="57" spans="2:15" x14ac:dyDescent="0.2">
      <c r="B57" s="439"/>
      <c r="C57" s="440"/>
      <c r="D57" s="375"/>
      <c r="E57" s="375"/>
      <c r="F57" s="375"/>
      <c r="G57" s="375"/>
      <c r="I57" s="401"/>
    </row>
    <row r="58" spans="2:15" x14ac:dyDescent="0.2">
      <c r="B58" s="439"/>
      <c r="C58" s="440"/>
      <c r="D58" s="375"/>
      <c r="E58" s="375"/>
      <c r="F58" s="375"/>
      <c r="G58" s="375"/>
      <c r="I58" s="401"/>
    </row>
    <row r="59" spans="2:15" x14ac:dyDescent="0.2">
      <c r="B59" s="439"/>
      <c r="C59" s="440"/>
      <c r="D59" s="375"/>
      <c r="E59" s="375"/>
      <c r="F59" s="375"/>
      <c r="G59" s="375"/>
      <c r="I59" s="401"/>
    </row>
    <row r="60" spans="2:15" x14ac:dyDescent="0.2">
      <c r="B60" s="439"/>
      <c r="C60" s="440"/>
      <c r="D60" s="375"/>
      <c r="E60" s="375"/>
      <c r="F60" s="375"/>
      <c r="G60" s="375"/>
      <c r="I60" s="401"/>
    </row>
    <row r="61" spans="2:15" x14ac:dyDescent="0.2">
      <c r="B61" s="439"/>
      <c r="C61" s="440"/>
      <c r="D61" s="375"/>
      <c r="E61" s="375"/>
      <c r="F61" s="375"/>
      <c r="G61" s="375"/>
      <c r="I61" s="401"/>
    </row>
    <row r="62" spans="2:15" x14ac:dyDescent="0.2">
      <c r="B62" s="439"/>
      <c r="C62" s="440"/>
      <c r="D62" s="375"/>
      <c r="E62" s="375"/>
      <c r="F62" s="375"/>
      <c r="G62" s="375"/>
      <c r="I62" s="401"/>
    </row>
    <row r="63" spans="2:15" x14ac:dyDescent="0.2">
      <c r="B63" s="439"/>
      <c r="C63" s="440"/>
      <c r="D63" s="375"/>
      <c r="E63" s="375"/>
      <c r="F63" s="375"/>
      <c r="G63" s="375"/>
      <c r="I63" s="401"/>
    </row>
    <row r="64" spans="2:15" x14ac:dyDescent="0.2">
      <c r="B64" s="439"/>
      <c r="C64" s="440"/>
      <c r="D64" s="375"/>
      <c r="E64" s="375"/>
      <c r="F64" s="375"/>
      <c r="G64" s="375"/>
      <c r="I64" s="401"/>
    </row>
    <row r="65" spans="1:16" x14ac:dyDescent="0.2">
      <c r="B65" s="439"/>
      <c r="C65" s="440"/>
      <c r="D65" s="375"/>
      <c r="E65" s="375"/>
      <c r="F65" s="375"/>
      <c r="G65" s="375"/>
      <c r="I65" s="401"/>
    </row>
    <row r="66" spans="1:16" x14ac:dyDescent="0.2">
      <c r="B66" s="439"/>
      <c r="C66" s="440"/>
      <c r="D66" s="375"/>
      <c r="E66" s="375"/>
      <c r="F66" s="375"/>
      <c r="G66" s="375"/>
      <c r="I66" s="401"/>
    </row>
    <row r="67" spans="1:16" x14ac:dyDescent="0.2">
      <c r="B67" s="439"/>
      <c r="C67" s="440"/>
      <c r="D67" s="375"/>
      <c r="E67" s="375"/>
      <c r="F67" s="375"/>
      <c r="G67" s="375"/>
      <c r="I67" s="401"/>
    </row>
    <row r="68" spans="1:16" x14ac:dyDescent="0.2">
      <c r="B68" s="439"/>
      <c r="C68" s="440"/>
      <c r="D68" s="375"/>
      <c r="E68" s="375"/>
      <c r="F68" s="375"/>
      <c r="G68" s="375"/>
      <c r="I68" s="401"/>
    </row>
    <row r="69" spans="1:16" x14ac:dyDescent="0.2">
      <c r="B69" s="439"/>
      <c r="C69" s="440"/>
      <c r="D69" s="375"/>
      <c r="E69" s="375"/>
      <c r="F69" s="375"/>
      <c r="G69" s="375"/>
      <c r="I69" s="401"/>
    </row>
    <row r="70" spans="1:16" x14ac:dyDescent="0.2">
      <c r="B70" s="439"/>
      <c r="C70" s="440"/>
      <c r="D70" s="375"/>
      <c r="E70" s="375"/>
      <c r="F70" s="375"/>
      <c r="G70" s="375"/>
      <c r="I70" s="401"/>
    </row>
    <row r="71" spans="1:16" x14ac:dyDescent="0.2">
      <c r="B71" s="439"/>
      <c r="C71" s="440"/>
      <c r="D71" s="375"/>
      <c r="E71" s="375"/>
      <c r="F71" s="375"/>
      <c r="G71" s="375"/>
      <c r="I71" s="401"/>
    </row>
    <row r="72" spans="1:16" x14ac:dyDescent="0.2">
      <c r="B72" s="439"/>
      <c r="C72" s="440"/>
      <c r="D72" s="375"/>
      <c r="E72" s="375"/>
      <c r="F72" s="375"/>
      <c r="G72" s="375"/>
      <c r="I72" s="401"/>
    </row>
    <row r="73" spans="1:16" x14ac:dyDescent="0.2">
      <c r="B73" s="439"/>
      <c r="C73" s="440"/>
      <c r="D73" s="375"/>
      <c r="E73" s="375"/>
      <c r="F73" s="375"/>
      <c r="G73" s="375"/>
      <c r="I73" s="401"/>
    </row>
    <row r="74" spans="1:16" x14ac:dyDescent="0.2">
      <c r="B74" s="439"/>
      <c r="C74" s="440"/>
      <c r="D74" s="375"/>
      <c r="E74" s="375"/>
      <c r="F74" s="375"/>
      <c r="G74" s="375"/>
      <c r="I74" s="401"/>
    </row>
    <row r="75" spans="1:16" x14ac:dyDescent="0.2">
      <c r="A75" s="426"/>
      <c r="B75" s="439"/>
      <c r="C75" s="440"/>
      <c r="D75" s="375"/>
      <c r="E75" s="375"/>
      <c r="F75" s="375"/>
      <c r="G75" s="375"/>
      <c r="I75" s="401"/>
      <c r="M75" s="378"/>
    </row>
    <row r="76" spans="1:16" x14ac:dyDescent="0.2">
      <c r="B76" s="439"/>
      <c r="C76" s="440"/>
      <c r="D76" s="375"/>
      <c r="E76" s="375"/>
      <c r="F76" s="375"/>
      <c r="G76" s="375"/>
      <c r="I76" s="401"/>
      <c r="M76" s="378"/>
    </row>
    <row r="77" spans="1:16" x14ac:dyDescent="0.2">
      <c r="E77" s="375"/>
      <c r="F77" s="375"/>
      <c r="G77" s="375"/>
    </row>
    <row r="78" spans="1:16" s="413" customFormat="1" ht="10" x14ac:dyDescent="0.2">
      <c r="A78" s="454"/>
      <c r="B78" s="439"/>
      <c r="C78" s="440"/>
      <c r="D78" s="375"/>
      <c r="E78" s="375"/>
      <c r="F78" s="375"/>
      <c r="G78" s="375"/>
      <c r="H78" s="375"/>
      <c r="I78" s="455"/>
      <c r="J78" s="412"/>
      <c r="L78" s="412"/>
      <c r="N78" s="452"/>
    </row>
    <row r="79" spans="1:16" x14ac:dyDescent="0.2">
      <c r="A79" s="426"/>
      <c r="D79" s="375"/>
      <c r="E79" s="375"/>
      <c r="F79" s="375"/>
      <c r="G79" s="375"/>
      <c r="I79" s="455"/>
    </row>
    <row r="80" spans="1:16" x14ac:dyDescent="0.2">
      <c r="P80" s="426"/>
    </row>
    <row r="81" spans="16:16" x14ac:dyDescent="0.2">
      <c r="P81" s="426"/>
    </row>
    <row r="82" spans="16:16" x14ac:dyDescent="0.2">
      <c r="P82" s="426"/>
    </row>
    <row r="83" spans="16:16" x14ac:dyDescent="0.2">
      <c r="P83" s="426"/>
    </row>
    <row r="84" spans="16:16" x14ac:dyDescent="0.2">
      <c r="P84" s="426"/>
    </row>
    <row r="85" spans="16:16" x14ac:dyDescent="0.2">
      <c r="P85" s="426"/>
    </row>
    <row r="86" spans="16:16" x14ac:dyDescent="0.2">
      <c r="P86" s="426"/>
    </row>
  </sheetData>
  <mergeCells count="1">
    <mergeCell ref="B3:D3"/>
  </mergeCells>
  <pageMargins left="0.4" right="0.4" top="0.6" bottom="0.6" header="0.3" footer="0.25"/>
  <pageSetup orientation="portrait" errors="blank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BB57-1720-419F-AD7F-1FF397979F1E}">
  <sheetPr>
    <tabColor rgb="FF6600FF"/>
  </sheetPr>
  <dimension ref="A1:S33"/>
  <sheetViews>
    <sheetView zoomScale="110" zoomScaleNormal="110" workbookViewId="0">
      <selection activeCell="J22" sqref="J22"/>
    </sheetView>
  </sheetViews>
  <sheetFormatPr defaultColWidth="9.8984375" defaultRowHeight="7.75" x14ac:dyDescent="0.15"/>
  <cols>
    <col min="1" max="1" width="2" style="501" customWidth="1"/>
    <col min="2" max="2" width="5.3984375" style="511" customWidth="1"/>
    <col min="3" max="3" width="14.09765625" style="502" customWidth="1"/>
    <col min="4" max="4" width="2" style="502" customWidth="1"/>
    <col min="5" max="5" width="7.69921875" style="481" customWidth="1"/>
    <col min="6" max="6" width="6.796875" style="481" bestFit="1" customWidth="1"/>
    <col min="7" max="7" width="6.59765625" style="481" bestFit="1" customWidth="1"/>
    <col min="8" max="8" width="7.69921875" style="481" customWidth="1"/>
    <col min="9" max="9" width="6.8984375" style="481" bestFit="1" customWidth="1"/>
    <col min="10" max="10" width="7.09765625" style="481" bestFit="1" customWidth="1"/>
    <col min="11" max="11" width="6.8984375" style="481" bestFit="1" customWidth="1"/>
    <col min="12" max="12" width="7.296875" style="481" bestFit="1" customWidth="1"/>
    <col min="13" max="13" width="6.59765625" style="481" bestFit="1" customWidth="1"/>
    <col min="14" max="14" width="6.296875" style="481" bestFit="1" customWidth="1"/>
    <col min="15" max="15" width="7.09765625" style="481" bestFit="1" customWidth="1"/>
    <col min="16" max="16" width="7.8984375" style="481" customWidth="1"/>
    <col min="17" max="17" width="9.296875" style="492" customWidth="1"/>
    <col min="18" max="18" width="8.69921875" style="493" customWidth="1"/>
    <col min="19" max="19" width="2" style="502" customWidth="1"/>
    <col min="20" max="16384" width="9.8984375" style="482"/>
  </cols>
  <sheetData>
    <row r="1" spans="1:19" s="463" customFormat="1" x14ac:dyDescent="0.15">
      <c r="A1" s="457"/>
      <c r="B1" s="458"/>
      <c r="C1" s="459" t="s">
        <v>284</v>
      </c>
      <c r="D1" s="459"/>
      <c r="E1" s="460"/>
      <c r="F1" s="460"/>
      <c r="G1" s="460"/>
      <c r="H1" s="460"/>
      <c r="I1" s="460"/>
      <c r="J1" s="461"/>
      <c r="K1" s="461"/>
      <c r="L1" s="461"/>
      <c r="M1" s="461"/>
      <c r="N1" s="460"/>
      <c r="O1" s="462"/>
      <c r="P1" s="461"/>
      <c r="Q1" s="461"/>
      <c r="R1" s="461"/>
      <c r="S1" s="461"/>
    </row>
    <row r="2" spans="1:19" s="467" customFormat="1" ht="11.65" x14ac:dyDescent="0.25">
      <c r="A2" s="464"/>
      <c r="B2" s="465"/>
      <c r="C2" s="466" t="s">
        <v>435</v>
      </c>
      <c r="D2" s="466"/>
      <c r="F2" s="468"/>
      <c r="G2" s="468"/>
      <c r="H2" s="469"/>
      <c r="I2" s="468" t="s">
        <v>379</v>
      </c>
      <c r="J2" s="470"/>
      <c r="K2" s="470"/>
      <c r="L2" s="470"/>
      <c r="M2" s="468"/>
      <c r="N2" s="468"/>
      <c r="O2" s="468"/>
      <c r="P2" s="468"/>
      <c r="Q2" s="468"/>
      <c r="R2" s="468"/>
      <c r="S2" s="468"/>
    </row>
    <row r="3" spans="1:19" s="474" customFormat="1" ht="10" x14ac:dyDescent="0.2">
      <c r="A3" s="471"/>
      <c r="B3" s="472"/>
      <c r="C3" s="473">
        <f>'[10]OA To Do &amp; Notes'!D3</f>
        <v>44501</v>
      </c>
      <c r="D3" s="473"/>
      <c r="F3" s="475"/>
      <c r="G3" s="475"/>
      <c r="H3" s="476"/>
      <c r="I3" s="475"/>
      <c r="J3" s="477"/>
      <c r="K3" s="477"/>
      <c r="L3" s="477"/>
      <c r="M3" s="475"/>
      <c r="N3" s="475"/>
      <c r="O3" s="475"/>
      <c r="P3" s="475"/>
      <c r="Q3" s="475"/>
      <c r="R3" s="475"/>
      <c r="S3" s="475"/>
    </row>
    <row r="4" spans="1:19" x14ac:dyDescent="0.15">
      <c r="A4" s="478"/>
      <c r="B4" s="479"/>
      <c r="C4" s="480"/>
      <c r="D4" s="480"/>
      <c r="F4" s="460"/>
      <c r="G4" s="460"/>
      <c r="H4" s="460"/>
      <c r="I4" s="460"/>
      <c r="J4" s="461"/>
      <c r="Q4" s="481"/>
      <c r="R4" s="481"/>
      <c r="S4" s="481"/>
    </row>
    <row r="5" spans="1:19" x14ac:dyDescent="0.15">
      <c r="A5" s="478"/>
      <c r="B5" s="479"/>
      <c r="C5" s="480"/>
      <c r="D5" s="480"/>
      <c r="F5" s="460"/>
      <c r="G5" s="460"/>
      <c r="H5" s="460"/>
      <c r="I5" s="460"/>
      <c r="J5" s="461"/>
      <c r="Q5" s="481"/>
      <c r="R5" s="481"/>
      <c r="S5" s="481"/>
    </row>
    <row r="6" spans="1:19" s="489" customFormat="1" ht="15.55" x14ac:dyDescent="0.15">
      <c r="A6" s="483"/>
      <c r="B6" s="484"/>
      <c r="C6" s="485"/>
      <c r="D6" s="485"/>
      <c r="E6" s="486">
        <v>44470</v>
      </c>
      <c r="F6" s="486">
        <v>44501</v>
      </c>
      <c r="G6" s="486">
        <v>44531</v>
      </c>
      <c r="H6" s="486">
        <v>44562</v>
      </c>
      <c r="I6" s="486">
        <v>44593</v>
      </c>
      <c r="J6" s="486">
        <v>44621</v>
      </c>
      <c r="K6" s="486">
        <v>44652</v>
      </c>
      <c r="L6" s="486">
        <v>44682</v>
      </c>
      <c r="M6" s="486">
        <v>44713</v>
      </c>
      <c r="N6" s="486">
        <v>44743</v>
      </c>
      <c r="O6" s="486">
        <v>44774</v>
      </c>
      <c r="P6" s="486">
        <v>44805</v>
      </c>
      <c r="Q6" s="487" t="s">
        <v>380</v>
      </c>
      <c r="R6" s="488" t="s">
        <v>381</v>
      </c>
      <c r="S6" s="485"/>
    </row>
    <row r="7" spans="1:19" x14ac:dyDescent="0.15">
      <c r="A7" s="478"/>
      <c r="B7" s="479"/>
      <c r="C7" s="490"/>
      <c r="D7" s="490"/>
      <c r="Q7" s="481"/>
      <c r="R7" s="481"/>
      <c r="S7" s="490"/>
    </row>
    <row r="8" spans="1:19" x14ac:dyDescent="0.15">
      <c r="A8" s="478"/>
      <c r="B8" s="479"/>
      <c r="C8" s="490"/>
      <c r="D8" s="490"/>
      <c r="Q8" s="481"/>
      <c r="R8" s="481"/>
      <c r="S8" s="490"/>
    </row>
    <row r="9" spans="1:19" s="494" customFormat="1" x14ac:dyDescent="0.15">
      <c r="A9" s="491"/>
      <c r="B9" s="479"/>
      <c r="C9" s="480"/>
      <c r="D9" s="480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Q9" s="492"/>
      <c r="R9" s="493"/>
      <c r="S9" s="480"/>
    </row>
    <row r="10" spans="1:19" s="499" customFormat="1" ht="10" x14ac:dyDescent="0.2">
      <c r="A10" s="495"/>
      <c r="B10" s="496"/>
      <c r="C10" s="497" t="s">
        <v>382</v>
      </c>
      <c r="D10" s="497"/>
      <c r="E10" s="498"/>
      <c r="F10" s="498"/>
      <c r="G10" s="498"/>
      <c r="H10" s="498"/>
      <c r="I10" s="498"/>
      <c r="J10" s="498"/>
      <c r="K10" s="498"/>
      <c r="L10" s="498"/>
      <c r="M10" s="498"/>
      <c r="N10" s="498"/>
      <c r="O10" s="498"/>
      <c r="P10" s="498"/>
      <c r="Q10" s="498"/>
      <c r="R10" s="498"/>
      <c r="S10" s="498"/>
    </row>
    <row r="11" spans="1:19" s="500" customFormat="1" x14ac:dyDescent="0.15">
      <c r="A11" s="491"/>
      <c r="B11" s="479"/>
      <c r="C11" s="490"/>
      <c r="D11" s="490"/>
      <c r="E11" s="481"/>
      <c r="F11" s="481"/>
      <c r="G11" s="481"/>
      <c r="H11" s="481"/>
      <c r="I11" s="481"/>
      <c r="J11" s="481"/>
      <c r="K11" s="481"/>
      <c r="L11" s="481"/>
      <c r="M11" s="481"/>
      <c r="N11" s="481"/>
      <c r="O11" s="481"/>
      <c r="P11" s="481"/>
      <c r="Q11" s="492"/>
      <c r="R11" s="493"/>
      <c r="S11" s="490"/>
    </row>
    <row r="12" spans="1:19" x14ac:dyDescent="0.15">
      <c r="B12" s="479"/>
    </row>
    <row r="13" spans="1:19" x14ac:dyDescent="0.15">
      <c r="A13" s="478"/>
      <c r="B13" s="479" t="s">
        <v>383</v>
      </c>
      <c r="C13" s="480" t="s">
        <v>13</v>
      </c>
      <c r="D13" s="480"/>
      <c r="E13" s="481">
        <v>5382.9</v>
      </c>
      <c r="F13" s="481">
        <v>422.2</v>
      </c>
      <c r="G13" s="481">
        <v>0</v>
      </c>
      <c r="H13" s="481">
        <v>0</v>
      </c>
      <c r="I13" s="481">
        <v>0</v>
      </c>
      <c r="J13" s="481">
        <v>0</v>
      </c>
      <c r="K13" s="481">
        <v>0</v>
      </c>
      <c r="L13" s="481">
        <v>0</v>
      </c>
      <c r="M13" s="481">
        <v>0</v>
      </c>
      <c r="N13" s="481">
        <v>0</v>
      </c>
      <c r="O13" s="481">
        <v>0</v>
      </c>
      <c r="P13" s="481">
        <v>0</v>
      </c>
      <c r="Q13" s="492">
        <f>SUM(E13:P13)</f>
        <v>5805.0999999999995</v>
      </c>
      <c r="R13" s="493">
        <f>Q13</f>
        <v>5805.0999999999995</v>
      </c>
      <c r="S13" s="480"/>
    </row>
    <row r="14" spans="1:19" x14ac:dyDescent="0.15">
      <c r="B14" s="479" t="s">
        <v>383</v>
      </c>
      <c r="C14" s="502" t="s">
        <v>384</v>
      </c>
      <c r="E14" s="481">
        <v>0</v>
      </c>
      <c r="F14" s="481">
        <v>0</v>
      </c>
      <c r="G14" s="481">
        <v>0</v>
      </c>
      <c r="H14" s="481">
        <v>0</v>
      </c>
      <c r="I14" s="481">
        <v>0</v>
      </c>
      <c r="J14" s="481">
        <v>0</v>
      </c>
      <c r="K14" s="481">
        <v>0</v>
      </c>
      <c r="L14" s="481">
        <v>0</v>
      </c>
      <c r="M14" s="481">
        <v>0</v>
      </c>
      <c r="N14" s="481">
        <v>0</v>
      </c>
      <c r="O14" s="481">
        <v>0</v>
      </c>
      <c r="P14" s="481">
        <v>0</v>
      </c>
      <c r="Q14" s="492">
        <f t="shared" ref="Q14:Q17" si="0">SUM(E14:P14)</f>
        <v>0</v>
      </c>
    </row>
    <row r="15" spans="1:19" s="494" customFormat="1" x14ac:dyDescent="0.15">
      <c r="A15" s="503"/>
      <c r="B15" s="479" t="s">
        <v>383</v>
      </c>
      <c r="C15" s="504" t="s">
        <v>385</v>
      </c>
      <c r="D15" s="504"/>
      <c r="E15" s="505">
        <f>E13-E14</f>
        <v>5382.9</v>
      </c>
      <c r="F15" s="505">
        <f t="shared" ref="F15:P15" si="1">F13-F14</f>
        <v>422.2</v>
      </c>
      <c r="G15" s="505">
        <f t="shared" si="1"/>
        <v>0</v>
      </c>
      <c r="H15" s="505">
        <f t="shared" si="1"/>
        <v>0</v>
      </c>
      <c r="I15" s="505">
        <f t="shared" si="1"/>
        <v>0</v>
      </c>
      <c r="J15" s="505">
        <f t="shared" si="1"/>
        <v>0</v>
      </c>
      <c r="K15" s="505">
        <f t="shared" si="1"/>
        <v>0</v>
      </c>
      <c r="L15" s="505">
        <f t="shared" si="1"/>
        <v>0</v>
      </c>
      <c r="M15" s="505">
        <f t="shared" si="1"/>
        <v>0</v>
      </c>
      <c r="N15" s="505">
        <f t="shared" si="1"/>
        <v>0</v>
      </c>
      <c r="O15" s="505">
        <f t="shared" si="1"/>
        <v>0</v>
      </c>
      <c r="P15" s="505">
        <f t="shared" si="1"/>
        <v>0</v>
      </c>
      <c r="Q15" s="492">
        <f t="shared" si="0"/>
        <v>5805.0999999999995</v>
      </c>
      <c r="R15" s="493"/>
      <c r="S15" s="504"/>
    </row>
    <row r="16" spans="1:19" x14ac:dyDescent="0.15">
      <c r="B16" s="479" t="s">
        <v>383</v>
      </c>
      <c r="C16" s="502" t="s">
        <v>14</v>
      </c>
      <c r="E16" s="481">
        <v>-180</v>
      </c>
      <c r="F16" s="481">
        <v>99.22</v>
      </c>
      <c r="G16" s="481">
        <v>0</v>
      </c>
      <c r="H16" s="481">
        <v>0</v>
      </c>
      <c r="I16" s="481">
        <v>0</v>
      </c>
      <c r="J16" s="481">
        <v>0</v>
      </c>
      <c r="K16" s="481">
        <v>0</v>
      </c>
      <c r="L16" s="481">
        <v>0</v>
      </c>
      <c r="M16" s="481">
        <v>0</v>
      </c>
      <c r="N16" s="481">
        <v>0</v>
      </c>
      <c r="O16" s="481">
        <v>0</v>
      </c>
      <c r="P16" s="481">
        <v>0</v>
      </c>
      <c r="Q16" s="492">
        <f t="shared" si="0"/>
        <v>-80.78</v>
      </c>
      <c r="R16" s="493">
        <f>SUM(Q14+Q16)</f>
        <v>-80.78</v>
      </c>
    </row>
    <row r="17" spans="1:19" s="494" customFormat="1" x14ac:dyDescent="0.15">
      <c r="A17" s="503"/>
      <c r="B17" s="479" t="s">
        <v>383</v>
      </c>
      <c r="C17" s="504" t="s">
        <v>386</v>
      </c>
      <c r="D17" s="504"/>
      <c r="E17" s="505">
        <f>E15-E16</f>
        <v>5562.9</v>
      </c>
      <c r="F17" s="505">
        <f t="shared" ref="F17:P17" si="2">F15-F16</f>
        <v>322.98</v>
      </c>
      <c r="G17" s="505">
        <f t="shared" si="2"/>
        <v>0</v>
      </c>
      <c r="H17" s="505">
        <f t="shared" si="2"/>
        <v>0</v>
      </c>
      <c r="I17" s="505">
        <f t="shared" si="2"/>
        <v>0</v>
      </c>
      <c r="J17" s="505">
        <f t="shared" si="2"/>
        <v>0</v>
      </c>
      <c r="K17" s="505">
        <f t="shared" si="2"/>
        <v>0</v>
      </c>
      <c r="L17" s="505">
        <f t="shared" si="2"/>
        <v>0</v>
      </c>
      <c r="M17" s="505">
        <f t="shared" si="2"/>
        <v>0</v>
      </c>
      <c r="N17" s="505">
        <f t="shared" si="2"/>
        <v>0</v>
      </c>
      <c r="O17" s="505">
        <f t="shared" si="2"/>
        <v>0</v>
      </c>
      <c r="P17" s="505">
        <f t="shared" si="2"/>
        <v>0</v>
      </c>
      <c r="Q17" s="492">
        <f t="shared" si="0"/>
        <v>5885.8799999999992</v>
      </c>
      <c r="R17" s="493">
        <f>R13-R16</f>
        <v>5885.8799999999992</v>
      </c>
      <c r="S17" s="504"/>
    </row>
    <row r="18" spans="1:19" s="494" customFormat="1" x14ac:dyDescent="0.15">
      <c r="A18" s="503"/>
      <c r="B18" s="479"/>
      <c r="C18" s="504"/>
      <c r="D18" s="504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492"/>
      <c r="R18" s="493"/>
      <c r="S18" s="504"/>
    </row>
    <row r="20" spans="1:19" s="510" customFormat="1" ht="10" x14ac:dyDescent="0.2">
      <c r="A20" s="506"/>
      <c r="B20" s="507"/>
      <c r="C20" s="497" t="s">
        <v>387</v>
      </c>
      <c r="D20" s="497"/>
      <c r="E20" s="498"/>
      <c r="F20" s="498"/>
      <c r="G20" s="498"/>
      <c r="H20" s="498"/>
      <c r="I20" s="498"/>
      <c r="J20" s="498"/>
      <c r="K20" s="498"/>
      <c r="L20" s="498"/>
      <c r="M20" s="498"/>
      <c r="N20" s="498"/>
      <c r="O20" s="498"/>
      <c r="P20" s="498"/>
      <c r="Q20" s="508"/>
      <c r="R20" s="509"/>
      <c r="S20" s="508"/>
    </row>
    <row r="21" spans="1:19" x14ac:dyDescent="0.15">
      <c r="C21" s="490"/>
      <c r="D21" s="490"/>
      <c r="S21" s="490"/>
    </row>
    <row r="22" spans="1:19" x14ac:dyDescent="0.15">
      <c r="B22" s="479"/>
    </row>
    <row r="23" spans="1:19" x14ac:dyDescent="0.15">
      <c r="A23" s="478"/>
      <c r="B23" s="479" t="s">
        <v>388</v>
      </c>
      <c r="C23" s="480" t="s">
        <v>13</v>
      </c>
      <c r="D23" s="480"/>
      <c r="E23" s="481">
        <v>0</v>
      </c>
      <c r="F23" s="481">
        <v>0</v>
      </c>
      <c r="G23" s="481">
        <v>0</v>
      </c>
      <c r="H23" s="481">
        <v>0</v>
      </c>
      <c r="I23" s="481">
        <v>0</v>
      </c>
      <c r="J23" s="481">
        <v>0</v>
      </c>
      <c r="K23" s="481">
        <v>0</v>
      </c>
      <c r="L23" s="481">
        <v>0</v>
      </c>
      <c r="M23" s="481">
        <v>0</v>
      </c>
      <c r="N23" s="481">
        <v>0</v>
      </c>
      <c r="O23" s="481">
        <v>0</v>
      </c>
      <c r="P23" s="481">
        <v>0</v>
      </c>
      <c r="Q23" s="492">
        <f>SUM(E23:P23)</f>
        <v>0</v>
      </c>
      <c r="R23" s="493">
        <f>Q23</f>
        <v>0</v>
      </c>
      <c r="S23" s="480"/>
    </row>
    <row r="24" spans="1:19" x14ac:dyDescent="0.15">
      <c r="B24" s="479" t="s">
        <v>388</v>
      </c>
      <c r="C24" s="502" t="s">
        <v>384</v>
      </c>
      <c r="E24" s="481">
        <v>294.61</v>
      </c>
      <c r="F24" s="481">
        <v>0</v>
      </c>
      <c r="G24" s="481">
        <v>0</v>
      </c>
      <c r="H24" s="481">
        <v>0</v>
      </c>
      <c r="I24" s="481">
        <v>0</v>
      </c>
      <c r="J24" s="481">
        <v>0</v>
      </c>
      <c r="K24" s="481">
        <v>0</v>
      </c>
      <c r="L24" s="481">
        <v>0</v>
      </c>
      <c r="M24" s="481">
        <v>0</v>
      </c>
      <c r="N24" s="481">
        <v>0</v>
      </c>
      <c r="O24" s="481">
        <v>0</v>
      </c>
      <c r="P24" s="481">
        <v>0</v>
      </c>
      <c r="Q24" s="492">
        <f t="shared" ref="Q24:Q27" si="3">SUM(E24:P24)</f>
        <v>294.61</v>
      </c>
    </row>
    <row r="25" spans="1:19" s="494" customFormat="1" x14ac:dyDescent="0.15">
      <c r="A25" s="503"/>
      <c r="B25" s="479" t="s">
        <v>388</v>
      </c>
      <c r="C25" s="504" t="s">
        <v>385</v>
      </c>
      <c r="D25" s="504"/>
      <c r="E25" s="505">
        <f>E23-E24</f>
        <v>-294.61</v>
      </c>
      <c r="F25" s="505">
        <f t="shared" ref="F25:P25" si="4">F23-F24</f>
        <v>0</v>
      </c>
      <c r="G25" s="505">
        <f t="shared" si="4"/>
        <v>0</v>
      </c>
      <c r="H25" s="505">
        <f t="shared" si="4"/>
        <v>0</v>
      </c>
      <c r="I25" s="505">
        <f t="shared" si="4"/>
        <v>0</v>
      </c>
      <c r="J25" s="505">
        <f t="shared" si="4"/>
        <v>0</v>
      </c>
      <c r="K25" s="505">
        <f t="shared" si="4"/>
        <v>0</v>
      </c>
      <c r="L25" s="505">
        <f t="shared" si="4"/>
        <v>0</v>
      </c>
      <c r="M25" s="505">
        <f t="shared" si="4"/>
        <v>0</v>
      </c>
      <c r="N25" s="505">
        <f t="shared" si="4"/>
        <v>0</v>
      </c>
      <c r="O25" s="505">
        <f t="shared" si="4"/>
        <v>0</v>
      </c>
      <c r="P25" s="505">
        <f t="shared" si="4"/>
        <v>0</v>
      </c>
      <c r="Q25" s="492">
        <f t="shared" si="3"/>
        <v>-294.61</v>
      </c>
      <c r="R25" s="493"/>
      <c r="S25" s="504"/>
    </row>
    <row r="26" spans="1:19" x14ac:dyDescent="0.15">
      <c r="B26" s="479" t="s">
        <v>388</v>
      </c>
      <c r="C26" s="502" t="s">
        <v>14</v>
      </c>
      <c r="E26" s="481">
        <v>0</v>
      </c>
      <c r="F26" s="481">
        <v>0</v>
      </c>
      <c r="G26" s="481">
        <v>0</v>
      </c>
      <c r="H26" s="481">
        <v>0</v>
      </c>
      <c r="I26" s="481">
        <v>0</v>
      </c>
      <c r="J26" s="481">
        <v>0</v>
      </c>
      <c r="K26" s="481">
        <v>0</v>
      </c>
      <c r="L26" s="481">
        <v>0</v>
      </c>
      <c r="M26" s="481">
        <v>0</v>
      </c>
      <c r="N26" s="481">
        <v>0</v>
      </c>
      <c r="O26" s="481">
        <v>0</v>
      </c>
      <c r="P26" s="481">
        <v>0</v>
      </c>
      <c r="Q26" s="492">
        <f t="shared" si="3"/>
        <v>0</v>
      </c>
      <c r="R26" s="493">
        <f>SUM(Q24+Q26)</f>
        <v>294.61</v>
      </c>
    </row>
    <row r="27" spans="1:19" s="494" customFormat="1" x14ac:dyDescent="0.15">
      <c r="A27" s="503"/>
      <c r="B27" s="479" t="s">
        <v>388</v>
      </c>
      <c r="C27" s="504" t="s">
        <v>386</v>
      </c>
      <c r="D27" s="504"/>
      <c r="E27" s="505">
        <f>E25-E26</f>
        <v>-294.61</v>
      </c>
      <c r="F27" s="505">
        <f t="shared" ref="F27:P27" si="5">F25-F26</f>
        <v>0</v>
      </c>
      <c r="G27" s="505">
        <f t="shared" si="5"/>
        <v>0</v>
      </c>
      <c r="H27" s="505">
        <f t="shared" si="5"/>
        <v>0</v>
      </c>
      <c r="I27" s="505">
        <f t="shared" si="5"/>
        <v>0</v>
      </c>
      <c r="J27" s="505">
        <f t="shared" si="5"/>
        <v>0</v>
      </c>
      <c r="K27" s="505">
        <f t="shared" si="5"/>
        <v>0</v>
      </c>
      <c r="L27" s="505">
        <f t="shared" si="5"/>
        <v>0</v>
      </c>
      <c r="M27" s="505">
        <f t="shared" si="5"/>
        <v>0</v>
      </c>
      <c r="N27" s="505">
        <f t="shared" si="5"/>
        <v>0</v>
      </c>
      <c r="O27" s="505">
        <f t="shared" si="5"/>
        <v>0</v>
      </c>
      <c r="P27" s="505">
        <f t="shared" si="5"/>
        <v>0</v>
      </c>
      <c r="Q27" s="492">
        <f t="shared" si="3"/>
        <v>-294.61</v>
      </c>
      <c r="R27" s="493">
        <f>R23-R26</f>
        <v>-294.61</v>
      </c>
      <c r="S27" s="504"/>
    </row>
    <row r="32" spans="1:19" s="492" customFormat="1" x14ac:dyDescent="0.15">
      <c r="A32" s="501"/>
      <c r="B32" s="511"/>
      <c r="C32" s="502"/>
      <c r="D32" s="502"/>
      <c r="E32" s="512"/>
      <c r="F32" s="512"/>
      <c r="G32" s="512"/>
      <c r="H32" s="513"/>
      <c r="I32" s="512"/>
      <c r="J32" s="512"/>
      <c r="K32" s="512"/>
      <c r="L32" s="512"/>
      <c r="M32" s="512"/>
      <c r="N32" s="512"/>
      <c r="O32" s="512"/>
      <c r="P32" s="512"/>
      <c r="R32" s="493"/>
      <c r="S32" s="502"/>
    </row>
    <row r="33" spans="1:19" s="492" customFormat="1" x14ac:dyDescent="0.15">
      <c r="A33" s="501"/>
      <c r="B33" s="511"/>
      <c r="C33" s="502"/>
      <c r="D33" s="502"/>
      <c r="E33" s="512"/>
      <c r="F33" s="512"/>
      <c r="G33" s="512"/>
      <c r="H33" s="512"/>
      <c r="I33" s="512"/>
      <c r="J33" s="512"/>
      <c r="K33" s="512"/>
      <c r="L33" s="512"/>
      <c r="M33" s="512"/>
      <c r="N33" s="512"/>
      <c r="O33" s="512"/>
      <c r="P33" s="512"/>
      <c r="R33" s="493"/>
      <c r="S33" s="502"/>
    </row>
  </sheetData>
  <pageMargins left="0.4" right="0.4" top="0.6" bottom="0.6" header="0.3" footer="0.25"/>
  <pageSetup orientation="landscape" errors="blank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14</vt:i4>
      </vt:variant>
    </vt:vector>
  </HeadingPairs>
  <TitlesOfParts>
    <vt:vector size="24" baseType="lpstr">
      <vt:lpstr>Financials Snapshot 21-22</vt:lpstr>
      <vt:lpstr>Fiscal Highlights 21-22</vt:lpstr>
      <vt:lpstr>Income Statement 21-22</vt:lpstr>
      <vt:lpstr>Bainbridge Is 21-22</vt:lpstr>
      <vt:lpstr>Committees 21-22</vt:lpstr>
      <vt:lpstr>Balance Sheet 21-22</vt:lpstr>
      <vt:lpstr>Banking &amp; InvestM 21-22</vt:lpstr>
      <vt:lpstr>Capital Projects 21-22</vt:lpstr>
      <vt:lpstr>SpiritsStores 21-22</vt:lpstr>
      <vt:lpstr>Membership 21-22</vt:lpstr>
      <vt:lpstr>'Bainbridge Is 21-22'!Print_Area</vt:lpstr>
      <vt:lpstr>'Balance Sheet 21-22'!Print_Area</vt:lpstr>
      <vt:lpstr>'Banking &amp; InvestM 21-22'!Print_Area</vt:lpstr>
      <vt:lpstr>'Capital Projects 21-22'!Print_Area</vt:lpstr>
      <vt:lpstr>'Committees 21-22'!Print_Area</vt:lpstr>
      <vt:lpstr>'Financials Snapshot 21-22'!Print_Area</vt:lpstr>
      <vt:lpstr>'Fiscal Highlights 21-22'!Print_Area</vt:lpstr>
      <vt:lpstr>'Income Statement 21-22'!Print_Area</vt:lpstr>
      <vt:lpstr>'Membership 21-22'!Print_Area</vt:lpstr>
      <vt:lpstr>'SpiritsStores 21-22'!Print_Area</vt:lpstr>
      <vt:lpstr>'Financials Snapshot 21-22'!Print_Titles</vt:lpstr>
      <vt:lpstr>'Fiscal Highlights 21-22'!Print_Titles</vt:lpstr>
      <vt:lpstr>'Membership 21-22'!Print_Titles</vt:lpstr>
      <vt:lpstr>'SpiritsStores 21-22'!Print_Titles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Carlson</dc:creator>
  <cp:lastModifiedBy>Joyce Carlson</cp:lastModifiedBy>
  <cp:lastPrinted>2021-12-05T19:27:04Z</cp:lastPrinted>
  <dcterms:created xsi:type="dcterms:W3CDTF">2021-12-05T00:23:55Z</dcterms:created>
  <dcterms:modified xsi:type="dcterms:W3CDTF">2021-12-05T19:31:47Z</dcterms:modified>
</cp:coreProperties>
</file>