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cae19bb150c8d329/Documents/2 - QUEEN CITY/Financials FY2021-2022/1 - FY 21-22 Reporting/2022.02 Reporting/"/>
    </mc:Choice>
  </mc:AlternateContent>
  <xr:revisionPtr revIDLastSave="0" documentId="8_{96CA34E3-2707-4AA8-A4BE-80CF7FCDEB0C}" xr6:coauthVersionLast="47" xr6:coauthVersionMax="47" xr10:uidLastSave="{00000000-0000-0000-0000-000000000000}"/>
  <bookViews>
    <workbookView xWindow="-108" yWindow="-108" windowWidth="23256" windowHeight="12576" xr2:uid="{8D52E629-B443-4F70-9536-39A8545D895E}"/>
  </bookViews>
  <sheets>
    <sheet name="Financials Snapshot 21-22 Feb" sheetId="1" r:id="rId1"/>
    <sheet name="Fiscal Highlights 21-22 Feb" sheetId="2" r:id="rId2"/>
    <sheet name="Income Statement 21-22 Feb" sheetId="3" r:id="rId3"/>
    <sheet name="Bainbridge Is 21-22 Feb" sheetId="4" r:id="rId4"/>
    <sheet name="Committees 21-22 Feb" sheetId="5" r:id="rId5"/>
    <sheet name="Balance Sheet 21-22 Feb" sheetId="6" r:id="rId6"/>
    <sheet name="Banking &amp; InvestM 21-22 Feb" sheetId="7" r:id="rId7"/>
    <sheet name="Capital 21-22 Feb" sheetId="8" r:id="rId8"/>
    <sheet name="SpiritsStores 21-22 Feb" sheetId="9" r:id="rId9"/>
    <sheet name="Membership 21-22 Feb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CTIVE" localSheetId="0">'[1]Dues Structure'!$B$12</definedName>
    <definedName name="ACTIVE">'[2]Dues Structure'!$B$12</definedName>
    <definedName name="AprSun1">DATEVALUE("4/1/"&amp;'[3]2018'!$B$1)-WEEKDAY(DATEVALUE("4/1/"&amp;'[3]2018'!$B$1))+1</definedName>
    <definedName name="AugSun1">DATEVALUE("8/1/"&amp;'[3]2018'!$B$1)-WEEKDAY(DATEVALUE("8/1/"&amp;'[3]2018'!$B$1))+1</definedName>
    <definedName name="Calendar" localSheetId="3">'Bainbridge Is 21-22 Feb'!DaysAndWeeks + DateOfFirst - WEEKDAY(DateOfFirst,2)</definedName>
    <definedName name="Calendar" localSheetId="5">'Balance Sheet 21-22 Feb'!DaysAndWeeks + DateOfFirst - WEEKDAY(DateOfFirst,2)</definedName>
    <definedName name="Calendar" localSheetId="6">'Banking &amp; InvestM 21-22 Feb'!DaysAndWeeks + DateOfFirst - WEEKDAY(DateOfFirst,2)</definedName>
    <definedName name="Calendar" localSheetId="7">'Capital 21-22 Feb'!DaysAndWeeks + DateOfFirst - WEEKDAY(DateOfFirst,2)</definedName>
    <definedName name="Calendar" localSheetId="4">'Committees 21-22 Feb'!DaysAndWeeks + DateOfFirst - WEEKDAY(DateOfFirst,2)</definedName>
    <definedName name="Calendar" localSheetId="0">'[4]Officers Cmtes Appts'!DaysAndWeeks + DateOfFirst - WEEKDAY(DateOfFirst,2)</definedName>
    <definedName name="Calendar" localSheetId="1">[5]!DaysAndWeeks + DateOfFirst - WEEKDAY(DateOfFirst,2)</definedName>
    <definedName name="Calendar" localSheetId="2">'Income Statement 21-22 Feb'!DaysAndWeeks + DateOfFirst - WEEKDAY(DateOfFirst,2)</definedName>
    <definedName name="Calendar" localSheetId="9">'Membership 21-22 Feb'!DaysAndWeeks + DateOfFirst - WEEKDAY(DateOfFirst,2)</definedName>
    <definedName name="Calendar" localSheetId="8">[6]!DaysAndWeeks + DateOfFirst - WEEKDAY(DateOfFirst,2)</definedName>
    <definedName name="Calendar">DaysAndWeeks + DateOfFirst - WEEKDAY(DateOfFirst,2)</definedName>
    <definedName name="CalendarYear" localSheetId="5">#REF!</definedName>
    <definedName name="CalendarYear" localSheetId="6">#REF!</definedName>
    <definedName name="CalendarYear" localSheetId="7">#REF!</definedName>
    <definedName name="CalendarYear" localSheetId="0">#REF!</definedName>
    <definedName name="CalendarYear" localSheetId="1">#REF!</definedName>
    <definedName name="CalendarYear" localSheetId="9">#REF!</definedName>
    <definedName name="CalendarYear">#REF!</definedName>
    <definedName name="CalYear">[7]Settings!$R$4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0">#REF!</definedName>
    <definedName name="_xlnm.Database" localSheetId="1">#REF!</definedName>
    <definedName name="_xlnm.Database" localSheetId="9">#REF!</definedName>
    <definedName name="_xlnm.Database">#REF!</definedName>
    <definedName name="Days" localSheetId="3">{0,1,2,3,4,5,6} + {0;1;2;3;4;5}*7</definedName>
    <definedName name="Days" localSheetId="5">{0,1,2,3,4,5,6} + {0;1;2;3;4;5}*7</definedName>
    <definedName name="Days" localSheetId="6">{0,1,2,3,4,5,6} + {0;1;2;3;4;5}*7</definedName>
    <definedName name="Days" localSheetId="7">{0,1,2,3,4,5,6} + {0;1;2;3;4;5}*7</definedName>
    <definedName name="Days" localSheetId="4">{0,1,2,3,4,5,6} + {0;1;2;3;4;5}*7</definedName>
    <definedName name="Days" localSheetId="0">{0,1,2,3,4,5,6} + {0;1;2;3;4;5}*7</definedName>
    <definedName name="Days" localSheetId="1">{0,1,2,3,4,5,6} + {0;1;2;3;4;5}*7</definedName>
    <definedName name="Days" localSheetId="2">{0,1,2,3,4,5,6} + {0;1;2;3;4;5}*7</definedName>
    <definedName name="Days" localSheetId="9">{0,1,2,3,4,5,6} + {0;1;2;3;4;5}*7</definedName>
    <definedName name="Days" localSheetId="8">{0,1,2,3,4,5,6} + {0;1;2;3;4;5}*7</definedName>
    <definedName name="Days">{0,1,2,3,4,5,6} + {0;1;2;3;4;5}*7</definedName>
    <definedName name="DaysAndWeeks" localSheetId="3">{0,1,2,3,4,5,6} + {0;1;2;3;4;5}*7</definedName>
    <definedName name="DaysAndWeeks" localSheetId="5">{0,1,2,3,4,5,6} + {0;1;2;3;4;5}*7</definedName>
    <definedName name="DaysAndWeeks" localSheetId="6">{0,1,2,3,4,5,6} + {0;1;2;3;4;5}*7</definedName>
    <definedName name="DaysAndWeeks" localSheetId="7">{0,1,2,3,4,5,6} + {0;1;2;3;4;5}*7</definedName>
    <definedName name="DaysAndWeeks" localSheetId="4">{0,1,2,3,4,5,6} + {0;1;2;3;4;5}*7</definedName>
    <definedName name="DaysAndWeeks" localSheetId="0">{0,1,2,3,4,5,6} + {0;1;2;3;4;5}*7</definedName>
    <definedName name="DaysAndWeeks" localSheetId="1">{0,1,2,3,4,5,6} + {0;1;2;3;4;5}*7</definedName>
    <definedName name="DaysAndWeeks" localSheetId="2">{0,1,2,3,4,5,6} + {0;1;2;3;4;5}*7</definedName>
    <definedName name="DaysAndWeeks" localSheetId="9">{0,1,2,3,4,5,6} + {0;1;2;3;4;5}*7</definedName>
    <definedName name="DaysAndWeeks" localSheetId="8">{0,1,2,3,4,5,6} + {0;1;2;3;4;5}*7</definedName>
    <definedName name="DaysAndWeeks">{0,1,2,3,4,5,6} + {0;1;2;3;4;5}*7</definedName>
    <definedName name="DecSun1">DATEVALUE("12/1/"&amp;'[3]2018'!$B$1)-WEEKDAY(DATEVALUE("12/1/"&amp;'[3]2018'!$B$1))+1</definedName>
    <definedName name="ER">"#REF!"</definedName>
    <definedName name="_xlnm.Extract" localSheetId="5">#REF!</definedName>
    <definedName name="_xlnm.Extract" localSheetId="6">#REF!</definedName>
    <definedName name="_xlnm.Extract" localSheetId="7">#REF!</definedName>
    <definedName name="_xlnm.Extract" localSheetId="0">#REF!</definedName>
    <definedName name="_xlnm.Extract" localSheetId="1">#REF!</definedName>
    <definedName name="_xlnm.Extract" localSheetId="9">#REF!</definedName>
    <definedName name="_xlnm.Extract">#REF!</definedName>
    <definedName name="FebSun1">DATEVALUE("2/1/"&amp;'[3]2018'!$B$1)-WEEKDAY(DATEVALUE("2/1/"&amp;'[3]2018'!$B$1))+1</definedName>
    <definedName name="JanSun1">DATEVALUE("1/1/"&amp;'[3]2018'!$B$1)-WEEKDAY(DATEVALUE("1/1/"&amp;'[3]2018'!$B$1))+1</definedName>
    <definedName name="JulSun1">DATEVALUE("7/1/"&amp;'[3]2018'!$B$1)-WEEKDAY(DATEVALUE("7/1/"&amp;'[3]2018'!$B$1))+1</definedName>
    <definedName name="JunSun1">DATEVALUE("6/1/"&amp;'[3]2018'!$B$1)-WEEKDAY(DATEVALUE("6/1/"&amp;'[3]2018'!$B$1))+1</definedName>
    <definedName name="LIFE" localSheetId="0">'[1]Dues Structure'!$B$13</definedName>
    <definedName name="LIFE">'[2]Dues Structure'!$B$13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Sun1">DATEVALUE("3/1/"&amp;'[3]2018'!$B$1)-WEEKDAY(DATEVALUE("3/1/"&amp;'[3]2018'!$B$1))+1</definedName>
    <definedName name="MayMondays" localSheetId="3">SUM((WEEKDAY(DATE(CalYear,5,(ROW(INDIRECT("1:"&amp;DAY(DATE(CalYear,5+1,0)))))))=2)*1)</definedName>
    <definedName name="MayMondays" localSheetId="5">SUM((WEEKDAY(DATE([0]!CalYear,5,(ROW(INDIRECT("1:"&amp;DAY(DATE([0]!CalYear,5+1,0)))))))=2)*1)</definedName>
    <definedName name="MayMondays" localSheetId="6">SUM((WEEKDAY(DATE(CalYear,5,(ROW(INDIRECT("1:"&amp;DAY(DATE(CalYear,5+1,0)))))))=2)*1)</definedName>
    <definedName name="MayMondays" localSheetId="7">SUM((WEEKDAY(DATE(CalYear,5,(ROW(INDIRECT("1:"&amp;DAY(DATE(CalYear,5+1,0)))))))=2)*1)</definedName>
    <definedName name="MayMondays" localSheetId="4">SUM((WEEKDAY(DATE(CalYear,5,(ROW(INDIRECT("1:"&amp;DAY(DATE(CalYear,5+1,0)))))))=2)*1)</definedName>
    <definedName name="MayMondays" localSheetId="0">SUM((WEEKDAY(DATE([8]!CalYear,5,(ROW(INDIRECT("1:"&amp;DAY(DATE([8]!CalYear,5+1,0)))))))=2)*1)</definedName>
    <definedName name="MayMondays" localSheetId="1">SUM((WEEKDAY(DATE([9]!CalYear,5,(ROW(INDIRECT("1:"&amp;DAY(DATE([9]!CalYear,5+1,0)))))))=2)*1)</definedName>
    <definedName name="MayMondays" localSheetId="2">SUM((WEEKDAY(DATE(CalYear,5,(ROW(INDIRECT("1:"&amp;DAY(DATE(CalYear,5+1,0)))))))=2)*1)</definedName>
    <definedName name="MayMondays" localSheetId="9">SUM((WEEKDAY(DATE(CalYear,5,(ROW(INDIRECT("1:"&amp;DAY(DATE(CalYear,5+1,0)))))))=2)*1)</definedName>
    <definedName name="MayMondays" localSheetId="8">SUM((WEEKDAY(DATE(CalYear,5,(ROW(INDIRECT("1:"&amp;DAY(DATE(CalYear,5+1,0)))))))=2)*1)</definedName>
    <definedName name="MayMondays">SUM((WEEKDAY(DATE(CalYear,5,(ROW(INDIRECT("1:"&amp;DAY(DATE(CalYear,5+1,0)))))))=2)*1)</definedName>
    <definedName name="MaySun1">DATEVALUE("5/1/"&amp;'[3]2018'!$B$1)-WEEKDAY(DATEVALUE("5/1/"&amp;'[3]2018'!$B$1))+1</definedName>
    <definedName name="Minutes" localSheetId="3">[10]!DaysAndWeeks + DateOfFirst - WEEKDAY(DateOfFirst,2)</definedName>
    <definedName name="Minutes" localSheetId="5">[10]!DaysAndWeeks + DateOfFirst - WEEKDAY(DateOfFirst,2)</definedName>
    <definedName name="Minutes" localSheetId="6">[10]!DaysAndWeeks + DateOfFirst - WEEKDAY(DateOfFirst,2)</definedName>
    <definedName name="Minutes" localSheetId="7">[10]!DaysAndWeeks + DateOfFirst - WEEKDAY(DateOfFirst,2)</definedName>
    <definedName name="Minutes" localSheetId="4">[10]!DaysAndWeeks + DateOfFirst - WEEKDAY(DateOfFirst,2)</definedName>
    <definedName name="Minutes" localSheetId="0">[10]!DaysAndWeeks + DateOfFirst - WEEKDAY(DateOfFirst,2)</definedName>
    <definedName name="Minutes" localSheetId="1">[10]!DaysAndWeeks + DateOfFirst - WEEKDAY(DateOfFirst,2)</definedName>
    <definedName name="Minutes" localSheetId="2">[10]!DaysAndWeeks + DateOfFirst - WEEKDAY(DateOfFirst,2)</definedName>
    <definedName name="Minutes" localSheetId="9">[10]!DaysAndWeeks + DateOfFirst - WEEKDAY(DateOfFirst,2)</definedName>
    <definedName name="Minutes" localSheetId="8">[10]!DaysAndWeeks + DateOfFirst - WEEKDAY(DateOfFirst,2)</definedName>
    <definedName name="Minutes">[10]!DaysAndWeeks + DateOfFirst - WEEKDAY(DateOfFirst,2)</definedName>
    <definedName name="NovSun1">DATEVALUE("11/1/"&amp;'[3]2018'!$B$1)-WEEKDAY(DATEVALUE("11/1/"&amp;'[3]2018'!$B$1))+1</definedName>
    <definedName name="Observed">[7]Settings!$I$6</definedName>
    <definedName name="OctSun1">DATEVALUE("10/1/"&amp;'[3]2018'!$B$1)-WEEKDAY(DATEVALUE("10/1/"&amp;'[3]2018'!$B$1))+1</definedName>
    <definedName name="_xlnm.Print_Area" localSheetId="3">'Bainbridge Is 21-22 Feb'!$A$1:$L$57</definedName>
    <definedName name="_xlnm.Print_Area" localSheetId="5">'Balance Sheet 21-22 Feb'!$A$1:$K$86</definedName>
    <definedName name="_xlnm.Print_Area" localSheetId="6">'Banking &amp; InvestM 21-22 Feb'!$A$1:$K$76</definedName>
    <definedName name="_xlnm.Print_Area" localSheetId="7">'Capital 21-22 Feb'!$A$1:$J$90</definedName>
    <definedName name="_xlnm.Print_Area" localSheetId="4">'Committees 21-22 Feb'!$A$1:$K$71</definedName>
    <definedName name="_xlnm.Print_Area" localSheetId="0">'Financials Snapshot 21-22 Feb'!$A$1:$L$49</definedName>
    <definedName name="_xlnm.Print_Area" localSheetId="1">'Fiscal Highlights 21-22 Feb'!$A$1:$D$36</definedName>
    <definedName name="_xlnm.Print_Area" localSheetId="2">'Income Statement 21-22 Feb'!$A$1:$L$79</definedName>
    <definedName name="_xlnm.Print_Area" localSheetId="9">'Membership 21-22 Feb'!$A$1:$Q$65</definedName>
    <definedName name="_xlnm.Print_Area" localSheetId="8">'SpiritsStores 21-22 Feb'!$A$1:$S$42</definedName>
    <definedName name="_xlnm.Print_Titles" localSheetId="0">'Financials Snapshot 21-22 Feb'!$2:$9</definedName>
    <definedName name="_xlnm.Print_Titles" localSheetId="1">'Fiscal Highlights 21-22 Feb'!$2:$6</definedName>
    <definedName name="_xlnm.Print_Titles" localSheetId="9">'Membership 21-22 Feb'!$1:$9</definedName>
    <definedName name="_xlnm.Print_Titles" localSheetId="8">'SpiritsStores 21-22 Feb'!#REF!</definedName>
    <definedName name="RI">"#REF!"</definedName>
    <definedName name="SENIOR" localSheetId="0">'[1]Dues Structure'!$B$14</definedName>
    <definedName name="SENIOR">'[2]Dues Structure'!$B$14</definedName>
    <definedName name="SepSun1">DATEVALUE("9/1/"&amp;'[3]2018'!$B$1)-WEEKDAY(DATEVALUE("9/1/"&amp;'[3]2018'!$B$1))+1</definedName>
    <definedName name="ShowHolidays">[7]Settings!$I$5</definedName>
    <definedName name="ShowObserved">[7]Settings!$I$7</definedName>
    <definedName name="SOCIAL" localSheetId="0">'[1]Dues Structure'!$B$15</definedName>
    <definedName name="SOCIAL">'[2]Dues Structure'!$B$15</definedName>
    <definedName name="WeekStart" localSheetId="5">#REF!</definedName>
    <definedName name="WeekStart" localSheetId="6">#REF!</definedName>
    <definedName name="WeekStart" localSheetId="7">#REF!</definedName>
    <definedName name="WeekStart" localSheetId="0">#REF!</definedName>
    <definedName name="WeekStart" localSheetId="1">#REF!</definedName>
    <definedName name="WeekStart" localSheetId="9">#REF!</definedName>
    <definedName name="WeekStart">#REF!</definedName>
    <definedName name="wrn.ALL._.REPORTS." localSheetId="3" hidden="1">{"budget totals by year",#N/A,TRUE,"budg2005";"maint labor by year",#N/A,TRUE,"maint labor";"budget by month",#N/A,TRUE,"budg2005";"maint labor by month",#N/A,TRUE,"maint labor"}</definedName>
    <definedName name="wrn.ALL._.REPORTS." localSheetId="5" hidden="1">{"budget totals by year",#N/A,TRUE,"budg2005";"maint labor by year",#N/A,TRUE,"maint labor";"budget by month",#N/A,TRUE,"budg2005";"maint labor by month",#N/A,TRUE,"maint labor"}</definedName>
    <definedName name="wrn.ALL._.REPORTS." localSheetId="6" hidden="1">{"budget totals by year",#N/A,TRUE,"budg2005";"maint labor by year",#N/A,TRUE,"maint labor";"budget by month",#N/A,TRUE,"budg2005";"maint labor by month",#N/A,TRUE,"maint labor"}</definedName>
    <definedName name="wrn.ALL._.REPORTS." localSheetId="7" hidden="1">{"budget totals by year",#N/A,TRUE,"budg2005";"maint labor by year",#N/A,TRUE,"maint labor";"budget by month",#N/A,TRUE,"budg2005";"maint labor by month",#N/A,TRUE,"maint labor"}</definedName>
    <definedName name="wrn.ALL._.REPORTS." localSheetId="4" hidden="1">{"budget totals by year",#N/A,TRUE,"budg2005";"maint labor by year",#N/A,TRUE,"maint labor";"budget by month",#N/A,TRUE,"budg2005";"maint labor by month",#N/A,TRUE,"maint labor"}</definedName>
    <definedName name="wrn.ALL._.REPORTS." localSheetId="0" hidden="1">{"budget totals by year",#N/A,TRUE,"budg2005";"maint labor by year",#N/A,TRUE,"maint labor";"budget by month",#N/A,TRUE,"budg2005";"maint labor by month",#N/A,TRUE,"maint labor"}</definedName>
    <definedName name="wrn.ALL._.REPORTS." localSheetId="1" hidden="1">{"budget totals by year",#N/A,TRUE,"budg2005";"maint labor by year",#N/A,TRUE,"maint labor";"budget by month",#N/A,TRUE,"budg2005";"maint labor by month",#N/A,TRUE,"maint labor"}</definedName>
    <definedName name="wrn.ALL._.REPORTS." localSheetId="2" hidden="1">{"budget totals by year",#N/A,TRUE,"budg2005";"maint labor by year",#N/A,TRUE,"maint labor";"budget by month",#N/A,TRUE,"budg2005";"maint labor by month",#N/A,TRUE,"maint labor"}</definedName>
    <definedName name="wrn.ALL._.REPORTS." localSheetId="9" hidden="1">{"budget totals by year",#N/A,TRUE,"budg2005";"maint labor by year",#N/A,TRUE,"maint labor";"budget by month",#N/A,TRUE,"budg2005";"maint labor by month",#N/A,TRUE,"maint labor"}</definedName>
    <definedName name="wrn.ALL._.REPORTS." localSheetId="8" hidden="1">{"budget totals by year",#N/A,TRUE,"budg2005";"maint labor by year",#N/A,TRUE,"maint labor";"budget by month",#N/A,TRUE,"budg2005";"maint labor by month",#N/A,TRUE,"maint labor"}</definedName>
    <definedName name="wrn.ALL._.REPORTS." hidden="1">{"budget totals by year",#N/A,TRUE,"budg2005";"maint labor by year",#N/A,TRUE,"maint labor";"budget by month",#N/A,TRUE,"budg2005";"maint labor by month",#N/A,TRUE,"maint labor"}</definedName>
    <definedName name="wrn.BY._.MONTH." localSheetId="3" hidden="1">{"budget by month",#N/A,TRUE,"budg2005";"maint labor by month",#N/A,TRUE,"maint labor"}</definedName>
    <definedName name="wrn.BY._.MONTH." localSheetId="5" hidden="1">{"budget by month",#N/A,TRUE,"budg2005";"maint labor by month",#N/A,TRUE,"maint labor"}</definedName>
    <definedName name="wrn.BY._.MONTH." localSheetId="6" hidden="1">{"budget by month",#N/A,TRUE,"budg2005";"maint labor by month",#N/A,TRUE,"maint labor"}</definedName>
    <definedName name="wrn.BY._.MONTH." localSheetId="7" hidden="1">{"budget by month",#N/A,TRUE,"budg2005";"maint labor by month",#N/A,TRUE,"maint labor"}</definedName>
    <definedName name="wrn.BY._.MONTH." localSheetId="4" hidden="1">{"budget by month",#N/A,TRUE,"budg2005";"maint labor by month",#N/A,TRUE,"maint labor"}</definedName>
    <definedName name="wrn.BY._.MONTH." localSheetId="0" hidden="1">{"budget by month",#N/A,TRUE,"budg2005";"maint labor by month",#N/A,TRUE,"maint labor"}</definedName>
    <definedName name="wrn.BY._.MONTH." localSheetId="1" hidden="1">{"budget by month",#N/A,TRUE,"budg2005";"maint labor by month",#N/A,TRUE,"maint labor"}</definedName>
    <definedName name="wrn.BY._.MONTH." localSheetId="2" hidden="1">{"budget by month",#N/A,TRUE,"budg2005";"maint labor by month",#N/A,TRUE,"maint labor"}</definedName>
    <definedName name="wrn.BY._.MONTH." localSheetId="9" hidden="1">{"budget by month",#N/A,TRUE,"budg2005";"maint labor by month",#N/A,TRUE,"maint labor"}</definedName>
    <definedName name="wrn.BY._.MONTH." localSheetId="8" hidden="1">{"budget by month",#N/A,TRUE,"budg2005";"maint labor by month",#N/A,TRUE,"maint labor"}</definedName>
    <definedName name="wrn.BY._.MONTH." hidden="1">{"budget by month",#N/A,TRUE,"budg2005";"maint labor by month",#N/A,TRUE,"maint labor"}</definedName>
    <definedName name="wrn.TOTALS._.BY._.YEAR." localSheetId="3" hidden="1">{"budget totals by year",#N/A,TRUE,"budg2005";"maint labor by year",#N/A,TRUE,"maint labor"}</definedName>
    <definedName name="wrn.TOTALS._.BY._.YEAR." localSheetId="5" hidden="1">{"budget totals by year",#N/A,TRUE,"budg2005";"maint labor by year",#N/A,TRUE,"maint labor"}</definedName>
    <definedName name="wrn.TOTALS._.BY._.YEAR." localSheetId="6" hidden="1">{"budget totals by year",#N/A,TRUE,"budg2005";"maint labor by year",#N/A,TRUE,"maint labor"}</definedName>
    <definedName name="wrn.TOTALS._.BY._.YEAR." localSheetId="7" hidden="1">{"budget totals by year",#N/A,TRUE,"budg2005";"maint labor by year",#N/A,TRUE,"maint labor"}</definedName>
    <definedName name="wrn.TOTALS._.BY._.YEAR." localSheetId="4" hidden="1">{"budget totals by year",#N/A,TRUE,"budg2005";"maint labor by year",#N/A,TRUE,"maint labor"}</definedName>
    <definedName name="wrn.TOTALS._.BY._.YEAR." localSheetId="0" hidden="1">{"budget totals by year",#N/A,TRUE,"budg2005";"maint labor by year",#N/A,TRUE,"maint labor"}</definedName>
    <definedName name="wrn.TOTALS._.BY._.YEAR." localSheetId="1" hidden="1">{"budget totals by year",#N/A,TRUE,"budg2005";"maint labor by year",#N/A,TRUE,"maint labor"}</definedName>
    <definedName name="wrn.TOTALS._.BY._.YEAR." localSheetId="2" hidden="1">{"budget totals by year",#N/A,TRUE,"budg2005";"maint labor by year",#N/A,TRUE,"maint labor"}</definedName>
    <definedName name="wrn.TOTALS._.BY._.YEAR." localSheetId="9" hidden="1">{"budget totals by year",#N/A,TRUE,"budg2005";"maint labor by year",#N/A,TRUE,"maint labor"}</definedName>
    <definedName name="wrn.TOTALS._.BY._.YEAR." localSheetId="8" hidden="1">{"budget totals by year",#N/A,TRUE,"budg2005";"maint labor by year",#N/A,TRUE,"maint labor"}</definedName>
    <definedName name="wrn.TOTALS._.BY._.YEAR." hidden="1">{"budget totals by year",#N/A,TRUE,"budg2005";"maint labor by year",#N/A,TRUE,"maint labor"}</definedName>
    <definedName name="Year">'[3]2018'!$B$1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3" i="10" l="1"/>
  <c r="H63" i="10" s="1"/>
  <c r="Q62" i="10"/>
  <c r="H62" i="10" s="1"/>
  <c r="Q61" i="10"/>
  <c r="H61" i="10" s="1"/>
  <c r="Q60" i="10"/>
  <c r="H60" i="10" s="1"/>
  <c r="Q52" i="10"/>
  <c r="P52" i="10"/>
  <c r="O52" i="10"/>
  <c r="N52" i="10"/>
  <c r="M52" i="10"/>
  <c r="L52" i="10"/>
  <c r="K52" i="10"/>
  <c r="J52" i="10"/>
  <c r="I52" i="10"/>
  <c r="H52" i="10"/>
  <c r="G52" i="10"/>
  <c r="F52" i="10"/>
  <c r="D52" i="10"/>
  <c r="Q34" i="10"/>
  <c r="P34" i="10"/>
  <c r="O34" i="10"/>
  <c r="N34" i="10"/>
  <c r="M34" i="10"/>
  <c r="L34" i="10"/>
  <c r="K34" i="10"/>
  <c r="J34" i="10"/>
  <c r="I34" i="10"/>
  <c r="H34" i="10"/>
  <c r="F34" i="10"/>
  <c r="G33" i="10"/>
  <c r="D33" i="10"/>
  <c r="G32" i="10"/>
  <c r="D32" i="10"/>
  <c r="G31" i="10"/>
  <c r="D31" i="10"/>
  <c r="G30" i="10"/>
  <c r="D30" i="10"/>
  <c r="D34" i="10" s="1"/>
  <c r="G29" i="10"/>
  <c r="G34" i="10" s="1"/>
  <c r="D29" i="10"/>
  <c r="N21" i="10"/>
  <c r="G21" i="10"/>
  <c r="F21" i="10"/>
  <c r="Q18" i="10"/>
  <c r="Q21" i="10" s="1"/>
  <c r="P18" i="10"/>
  <c r="P21" i="10" s="1"/>
  <c r="O18" i="10"/>
  <c r="O21" i="10" s="1"/>
  <c r="N18" i="10"/>
  <c r="M18" i="10"/>
  <c r="M21" i="10" s="1"/>
  <c r="L18" i="10"/>
  <c r="L21" i="10" s="1"/>
  <c r="K18" i="10"/>
  <c r="K21" i="10" s="1"/>
  <c r="J18" i="10"/>
  <c r="J21" i="10" s="1"/>
  <c r="I18" i="10"/>
  <c r="I21" i="10" s="1"/>
  <c r="H18" i="10"/>
  <c r="H21" i="10" s="1"/>
  <c r="G18" i="10"/>
  <c r="F18" i="10"/>
  <c r="D18" i="10"/>
  <c r="D21" i="10" s="1"/>
  <c r="B3" i="10"/>
  <c r="O29" i="9"/>
  <c r="M29" i="9"/>
  <c r="L29" i="9"/>
  <c r="K29" i="9"/>
  <c r="G29" i="9"/>
  <c r="E29" i="9"/>
  <c r="Q28" i="9"/>
  <c r="R28" i="9" s="1"/>
  <c r="P27" i="9"/>
  <c r="P29" i="9" s="1"/>
  <c r="O27" i="9"/>
  <c r="N27" i="9"/>
  <c r="N29" i="9" s="1"/>
  <c r="M27" i="9"/>
  <c r="L27" i="9"/>
  <c r="K27" i="9"/>
  <c r="J27" i="9"/>
  <c r="J29" i="9" s="1"/>
  <c r="I27" i="9"/>
  <c r="I29" i="9" s="1"/>
  <c r="H27" i="9"/>
  <c r="H29" i="9" s="1"/>
  <c r="G27" i="9"/>
  <c r="F27" i="9"/>
  <c r="F29" i="9" s="1"/>
  <c r="E27" i="9"/>
  <c r="Q27" i="9" s="1"/>
  <c r="Q26" i="9"/>
  <c r="Q25" i="9"/>
  <c r="R25" i="9" s="1"/>
  <c r="O18" i="9"/>
  <c r="M18" i="9"/>
  <c r="L18" i="9"/>
  <c r="K18" i="9"/>
  <c r="I18" i="9"/>
  <c r="G18" i="9"/>
  <c r="E18" i="9"/>
  <c r="Q17" i="9"/>
  <c r="R17" i="9" s="1"/>
  <c r="P16" i="9"/>
  <c r="P18" i="9" s="1"/>
  <c r="O16" i="9"/>
  <c r="N16" i="9"/>
  <c r="N18" i="9" s="1"/>
  <c r="M16" i="9"/>
  <c r="L16" i="9"/>
  <c r="K16" i="9"/>
  <c r="J16" i="9"/>
  <c r="J18" i="9" s="1"/>
  <c r="I16" i="9"/>
  <c r="H16" i="9"/>
  <c r="H18" i="9" s="1"/>
  <c r="G16" i="9"/>
  <c r="F16" i="9"/>
  <c r="F18" i="9" s="1"/>
  <c r="E16" i="9"/>
  <c r="Q16" i="9" s="1"/>
  <c r="Q15" i="9"/>
  <c r="Q14" i="9"/>
  <c r="R14" i="9" s="1"/>
  <c r="C3" i="9"/>
  <c r="I83" i="8"/>
  <c r="I62" i="8"/>
  <c r="I61" i="8"/>
  <c r="I65" i="8" s="1"/>
  <c r="H52" i="8"/>
  <c r="G52" i="8"/>
  <c r="G54" i="8" s="1"/>
  <c r="F52" i="8"/>
  <c r="E52" i="8"/>
  <c r="I51" i="8"/>
  <c r="I50" i="8"/>
  <c r="I49" i="8"/>
  <c r="I48" i="8"/>
  <c r="I52" i="8" s="1"/>
  <c r="I44" i="8"/>
  <c r="F42" i="8"/>
  <c r="F54" i="8" s="1"/>
  <c r="E42" i="8"/>
  <c r="E54" i="8" s="1"/>
  <c r="I41" i="8"/>
  <c r="I40" i="8"/>
  <c r="I39" i="8"/>
  <c r="I38" i="8"/>
  <c r="I37" i="8"/>
  <c r="I36" i="8"/>
  <c r="I35" i="8"/>
  <c r="H33" i="8"/>
  <c r="H42" i="8" s="1"/>
  <c r="H54" i="8" s="1"/>
  <c r="G33" i="8"/>
  <c r="F33" i="8"/>
  <c r="E33" i="8"/>
  <c r="I32" i="8"/>
  <c r="I31" i="8"/>
  <c r="I30" i="8"/>
  <c r="I29" i="8"/>
  <c r="I33" i="8" s="1"/>
  <c r="I42" i="8" s="1"/>
  <c r="I54" i="8" s="1"/>
  <c r="I71" i="8" s="1"/>
  <c r="I73" i="8" s="1"/>
  <c r="I28" i="8"/>
  <c r="H18" i="8"/>
  <c r="G18" i="8"/>
  <c r="F18" i="8"/>
  <c r="E18" i="8"/>
  <c r="I16" i="8"/>
  <c r="I15" i="8"/>
  <c r="I14" i="8"/>
  <c r="I13" i="8"/>
  <c r="I18" i="8" s="1"/>
  <c r="I12" i="8"/>
  <c r="I11" i="8"/>
  <c r="D3" i="8"/>
  <c r="E43" i="7"/>
  <c r="E50" i="7" s="1"/>
  <c r="E36" i="7"/>
  <c r="E30" i="7"/>
  <c r="E24" i="7"/>
  <c r="E18" i="7"/>
  <c r="E12" i="7"/>
  <c r="B3" i="7"/>
  <c r="I81" i="6"/>
  <c r="H81" i="6"/>
  <c r="J80" i="6"/>
  <c r="J79" i="6"/>
  <c r="J78" i="6"/>
  <c r="J81" i="6" s="1"/>
  <c r="I71" i="6"/>
  <c r="H71" i="6"/>
  <c r="J69" i="6"/>
  <c r="J68" i="6"/>
  <c r="J67" i="6"/>
  <c r="J66" i="6"/>
  <c r="J65" i="6"/>
  <c r="J64" i="6"/>
  <c r="I61" i="6"/>
  <c r="I73" i="6" s="1"/>
  <c r="I75" i="6" s="1"/>
  <c r="I83" i="6" s="1"/>
  <c r="H61" i="6"/>
  <c r="H73" i="6" s="1"/>
  <c r="H75" i="6" s="1"/>
  <c r="H83" i="6" s="1"/>
  <c r="J60" i="6"/>
  <c r="J50" i="6"/>
  <c r="I48" i="6"/>
  <c r="I51" i="6" s="1"/>
  <c r="H48" i="6"/>
  <c r="J47" i="6"/>
  <c r="J46" i="6"/>
  <c r="J45" i="6"/>
  <c r="J44" i="6"/>
  <c r="J43" i="6"/>
  <c r="J42" i="6"/>
  <c r="J41" i="6"/>
  <c r="J40" i="6"/>
  <c r="J39" i="6"/>
  <c r="J38" i="6"/>
  <c r="I35" i="6"/>
  <c r="H35" i="6"/>
  <c r="J34" i="6"/>
  <c r="J33" i="6"/>
  <c r="I30" i="6"/>
  <c r="I28" i="6"/>
  <c r="H28" i="6"/>
  <c r="J27" i="6"/>
  <c r="J26" i="6"/>
  <c r="J25" i="6"/>
  <c r="J24" i="6"/>
  <c r="J23" i="6"/>
  <c r="J22" i="6"/>
  <c r="J21" i="6"/>
  <c r="J20" i="6"/>
  <c r="J19" i="6"/>
  <c r="I16" i="6"/>
  <c r="H16" i="6"/>
  <c r="J16" i="6" s="1"/>
  <c r="J15" i="6"/>
  <c r="J12" i="6"/>
  <c r="I12" i="6"/>
  <c r="H12" i="6"/>
  <c r="J11" i="6"/>
  <c r="J10" i="6"/>
  <c r="I5" i="6"/>
  <c r="F3" i="6"/>
  <c r="J69" i="5"/>
  <c r="F69" i="5"/>
  <c r="E69" i="5"/>
  <c r="I68" i="5"/>
  <c r="G68" i="5"/>
  <c r="I67" i="5"/>
  <c r="G67" i="5"/>
  <c r="I66" i="5"/>
  <c r="G66" i="5"/>
  <c r="I65" i="5"/>
  <c r="G65" i="5"/>
  <c r="I64" i="5"/>
  <c r="G64" i="5"/>
  <c r="I63" i="5"/>
  <c r="G63" i="5"/>
  <c r="I62" i="5"/>
  <c r="G62" i="5"/>
  <c r="I61" i="5"/>
  <c r="G61" i="5"/>
  <c r="I59" i="5"/>
  <c r="G59" i="5"/>
  <c r="I58" i="5"/>
  <c r="G58" i="5"/>
  <c r="I57" i="5"/>
  <c r="G57" i="5"/>
  <c r="I56" i="5"/>
  <c r="G56" i="5"/>
  <c r="I55" i="5"/>
  <c r="G55" i="5"/>
  <c r="I54" i="5"/>
  <c r="G54" i="5"/>
  <c r="I53" i="5"/>
  <c r="G53" i="5"/>
  <c r="I52" i="5"/>
  <c r="G52" i="5"/>
  <c r="I51" i="5"/>
  <c r="G51" i="5"/>
  <c r="I50" i="5"/>
  <c r="G50" i="5"/>
  <c r="I49" i="5"/>
  <c r="G49" i="5"/>
  <c r="I48" i="5"/>
  <c r="G48" i="5"/>
  <c r="I47" i="5"/>
  <c r="G47" i="5"/>
  <c r="I46" i="5"/>
  <c r="G46" i="5"/>
  <c r="I45" i="5"/>
  <c r="G45" i="5"/>
  <c r="I44" i="5"/>
  <c r="G44" i="5"/>
  <c r="I43" i="5"/>
  <c r="G43" i="5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I33" i="5"/>
  <c r="G33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G25" i="5"/>
  <c r="I24" i="5"/>
  <c r="G24" i="5"/>
  <c r="I23" i="5"/>
  <c r="G23" i="5"/>
  <c r="I22" i="5"/>
  <c r="G22" i="5"/>
  <c r="I21" i="5"/>
  <c r="G21" i="5"/>
  <c r="I20" i="5"/>
  <c r="G20" i="5"/>
  <c r="I19" i="5"/>
  <c r="G19" i="5"/>
  <c r="I18" i="5"/>
  <c r="G18" i="5"/>
  <c r="I17" i="5"/>
  <c r="G17" i="5"/>
  <c r="I15" i="5"/>
  <c r="G15" i="5"/>
  <c r="I14" i="5"/>
  <c r="G14" i="5"/>
  <c r="I13" i="5"/>
  <c r="G13" i="5"/>
  <c r="I12" i="5"/>
  <c r="G12" i="5"/>
  <c r="I11" i="5"/>
  <c r="G11" i="5"/>
  <c r="E5" i="5"/>
  <c r="D3" i="5"/>
  <c r="K34" i="4"/>
  <c r="G34" i="4"/>
  <c r="F34" i="4"/>
  <c r="J34" i="4" s="1"/>
  <c r="J33" i="4"/>
  <c r="H33" i="4"/>
  <c r="J32" i="4"/>
  <c r="H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K19" i="4"/>
  <c r="J19" i="4"/>
  <c r="G19" i="4"/>
  <c r="G36" i="4" s="1"/>
  <c r="F19" i="4"/>
  <c r="F36" i="4" s="1"/>
  <c r="J18" i="4"/>
  <c r="H18" i="4"/>
  <c r="J17" i="4"/>
  <c r="H17" i="4"/>
  <c r="J16" i="4"/>
  <c r="H16" i="4"/>
  <c r="J15" i="4"/>
  <c r="H15" i="4"/>
  <c r="F6" i="4"/>
  <c r="E3" i="4"/>
  <c r="K74" i="3"/>
  <c r="G74" i="3"/>
  <c r="G75" i="3" s="1"/>
  <c r="F74" i="3"/>
  <c r="H73" i="3"/>
  <c r="H72" i="3"/>
  <c r="H71" i="3"/>
  <c r="H70" i="3"/>
  <c r="H69" i="3"/>
  <c r="K63" i="3"/>
  <c r="G63" i="3"/>
  <c r="F63" i="3"/>
  <c r="J62" i="3"/>
  <c r="H62" i="3"/>
  <c r="J61" i="3"/>
  <c r="H61" i="3"/>
  <c r="J60" i="3"/>
  <c r="H60" i="3"/>
  <c r="H59" i="3"/>
  <c r="J58" i="3"/>
  <c r="H58" i="3"/>
  <c r="J57" i="3"/>
  <c r="H57" i="3"/>
  <c r="J56" i="3"/>
  <c r="H56" i="3"/>
  <c r="J55" i="3"/>
  <c r="H55" i="3"/>
  <c r="J54" i="3"/>
  <c r="H54" i="3"/>
  <c r="J53" i="3"/>
  <c r="H53" i="3"/>
  <c r="J52" i="3"/>
  <c r="H52" i="3"/>
  <c r="J51" i="3"/>
  <c r="H51" i="3"/>
  <c r="J50" i="3"/>
  <c r="H50" i="3"/>
  <c r="J49" i="3"/>
  <c r="H49" i="3"/>
  <c r="J48" i="3"/>
  <c r="H48" i="3"/>
  <c r="J47" i="3"/>
  <c r="H47" i="3"/>
  <c r="J46" i="3"/>
  <c r="H46" i="3"/>
  <c r="J45" i="3"/>
  <c r="H45" i="3"/>
  <c r="J44" i="3"/>
  <c r="H44" i="3"/>
  <c r="H43" i="3"/>
  <c r="J42" i="3"/>
  <c r="H42" i="3"/>
  <c r="J41" i="3"/>
  <c r="H41" i="3"/>
  <c r="J40" i="3"/>
  <c r="H40" i="3"/>
  <c r="J39" i="3"/>
  <c r="H39" i="3"/>
  <c r="J38" i="3"/>
  <c r="H38" i="3"/>
  <c r="J37" i="3"/>
  <c r="H37" i="3"/>
  <c r="J36" i="3"/>
  <c r="H36" i="3"/>
  <c r="H35" i="3"/>
  <c r="J34" i="3"/>
  <c r="H34" i="3"/>
  <c r="J33" i="3"/>
  <c r="H33" i="3"/>
  <c r="J32" i="3"/>
  <c r="H32" i="3"/>
  <c r="J31" i="3"/>
  <c r="H31" i="3"/>
  <c r="J30" i="3"/>
  <c r="H30" i="3"/>
  <c r="H29" i="3"/>
  <c r="K25" i="3"/>
  <c r="G25" i="3"/>
  <c r="F25" i="3"/>
  <c r="F26" i="3" s="1"/>
  <c r="J24" i="3"/>
  <c r="H24" i="3"/>
  <c r="H23" i="3"/>
  <c r="J22" i="3"/>
  <c r="H22" i="3"/>
  <c r="H21" i="3"/>
  <c r="J20" i="3"/>
  <c r="H20" i="3"/>
  <c r="J19" i="3"/>
  <c r="H19" i="3"/>
  <c r="J18" i="3"/>
  <c r="H18" i="3"/>
  <c r="J17" i="3"/>
  <c r="H17" i="3"/>
  <c r="J16" i="3"/>
  <c r="H16" i="3"/>
  <c r="J15" i="3"/>
  <c r="H15" i="3"/>
  <c r="J14" i="3"/>
  <c r="H14" i="3"/>
  <c r="J13" i="3"/>
  <c r="H13" i="3"/>
  <c r="J12" i="3"/>
  <c r="H12" i="3"/>
  <c r="J11" i="3"/>
  <c r="H11" i="3"/>
  <c r="F6" i="3"/>
  <c r="E3" i="3"/>
  <c r="B3" i="2"/>
  <c r="D44" i="1"/>
  <c r="G44" i="1" s="1"/>
  <c r="F37" i="1"/>
  <c r="I27" i="1"/>
  <c r="K27" i="1" s="1"/>
  <c r="G27" i="1"/>
  <c r="F27" i="1"/>
  <c r="J24" i="1"/>
  <c r="F24" i="1"/>
  <c r="E24" i="1"/>
  <c r="D24" i="1"/>
  <c r="K23" i="1"/>
  <c r="I23" i="1"/>
  <c r="G23" i="1"/>
  <c r="F23" i="1"/>
  <c r="I22" i="1"/>
  <c r="K22" i="1" s="1"/>
  <c r="G22" i="1"/>
  <c r="F22" i="1"/>
  <c r="J19" i="1"/>
  <c r="E19" i="1"/>
  <c r="I18" i="1"/>
  <c r="K18" i="1" s="1"/>
  <c r="F18" i="1"/>
  <c r="J15" i="1"/>
  <c r="E15" i="1"/>
  <c r="D15" i="1"/>
  <c r="D19" i="1" s="1"/>
  <c r="I14" i="1"/>
  <c r="G14" i="1"/>
  <c r="F14" i="1"/>
  <c r="I13" i="1"/>
  <c r="I15" i="1" s="1"/>
  <c r="I19" i="1" s="1"/>
  <c r="G13" i="1"/>
  <c r="F13" i="1"/>
  <c r="B3" i="1"/>
  <c r="E53" i="7" l="1"/>
  <c r="E49" i="7"/>
  <c r="J48" i="6"/>
  <c r="J51" i="6" s="1"/>
  <c r="J35" i="6"/>
  <c r="J61" i="6"/>
  <c r="H30" i="6"/>
  <c r="J30" i="6" s="1"/>
  <c r="J53" i="6" s="1"/>
  <c r="J28" i="6"/>
  <c r="J71" i="6"/>
  <c r="K36" i="4"/>
  <c r="F35" i="4"/>
  <c r="H35" i="4" s="1"/>
  <c r="H25" i="3"/>
  <c r="H63" i="3"/>
  <c r="H74" i="3"/>
  <c r="F15" i="1"/>
  <c r="F19" i="1" s="1"/>
  <c r="R29" i="9"/>
  <c r="Q18" i="9"/>
  <c r="Q29" i="9"/>
  <c r="R18" i="9"/>
  <c r="E48" i="7"/>
  <c r="I53" i="6"/>
  <c r="H51" i="6"/>
  <c r="G69" i="5"/>
  <c r="I69" i="5"/>
  <c r="G35" i="4"/>
  <c r="H34" i="4"/>
  <c r="H19" i="4"/>
  <c r="F64" i="3"/>
  <c r="G26" i="3"/>
  <c r="G64" i="3" s="1"/>
  <c r="G77" i="3" s="1"/>
  <c r="J74" i="3"/>
  <c r="J25" i="3"/>
  <c r="J63" i="3"/>
  <c r="F75" i="3"/>
  <c r="H75" i="3" s="1"/>
  <c r="K24" i="1"/>
  <c r="I24" i="1"/>
  <c r="K13" i="1"/>
  <c r="E51" i="7" l="1"/>
  <c r="H53" i="6"/>
  <c r="J73" i="6"/>
  <c r="J75" i="6" s="1"/>
  <c r="J83" i="6" s="1"/>
  <c r="J35" i="4"/>
  <c r="H26" i="3"/>
  <c r="H36" i="4"/>
  <c r="H64" i="3"/>
  <c r="H77" i="3" s="1"/>
  <c r="F77" i="3"/>
  <c r="K15" i="1"/>
  <c r="K19" i="1" s="1"/>
</calcChain>
</file>

<file path=xl/sharedStrings.xml><?xml version="1.0" encoding="utf-8"?>
<sst xmlns="http://schemas.openxmlformats.org/spreadsheetml/2006/main" count="524" uniqueCount="422">
  <si>
    <t>QCYC</t>
  </si>
  <si>
    <t>Financials FY21-22 - SNAPSHOT</t>
  </si>
  <si>
    <t>M2M = Month-to-Month</t>
  </si>
  <si>
    <t>Change from Prior Month</t>
  </si>
  <si>
    <t>Description</t>
  </si>
  <si>
    <t>YTD Activity</t>
  </si>
  <si>
    <t>FY Budget</t>
  </si>
  <si>
    <t>Balance</t>
  </si>
  <si>
    <t>% Used</t>
  </si>
  <si>
    <t>M2M Current Month</t>
  </si>
  <si>
    <t>M2M Prior Month</t>
  </si>
  <si>
    <t>M2M Chg</t>
  </si>
  <si>
    <t>ORDINARY INCOME/EXPENSES</t>
  </si>
  <si>
    <t>•  Income</t>
  </si>
  <si>
    <t>•  Expenses</t>
  </si>
  <si>
    <t>•  Sub-Total Income / Expenses</t>
  </si>
  <si>
    <t xml:space="preserve">                                  </t>
  </si>
  <si>
    <t>•  Other Expenses (Capital)</t>
  </si>
  <si>
    <t>•  NET TOTAL INCOME / ALL EXPENSES</t>
  </si>
  <si>
    <t>•  Schedule II - Bainbridge Income</t>
  </si>
  <si>
    <t>•  Schedule II - Bainbridge Expenses</t>
  </si>
  <si>
    <t xml:space="preserve">•  Net Bainbridge Income / Expenses </t>
  </si>
  <si>
    <t>•  Schedule I - Committee Expenses</t>
  </si>
  <si>
    <t>BANKING &amp; INVESTMENTS</t>
  </si>
  <si>
    <t xml:space="preserve">Operating Investments/Sweep </t>
  </si>
  <si>
    <t>•  Treasury Bills</t>
  </si>
  <si>
    <t>•  Banking - MM</t>
  </si>
  <si>
    <t xml:space="preserve">•  Sweep </t>
  </si>
  <si>
    <t>•  Total</t>
  </si>
  <si>
    <t>•  Checking Accounts</t>
  </si>
  <si>
    <t>•  Remove the $644K from Income as unique deposit DOT</t>
  </si>
  <si>
    <t>Stores</t>
  </si>
  <si>
    <t>Financials FY21-22 - HIGHLIGHTS</t>
  </si>
  <si>
    <t>Board of Trustees Meeting - March 14, 2022</t>
  </si>
  <si>
    <t>General</t>
  </si>
  <si>
    <t>Low-key month - expect that to change in the next few months</t>
  </si>
  <si>
    <t>Overall Financials</t>
  </si>
  <si>
    <r>
      <t xml:space="preserve">•  $2.1K Net Income 
•  ($56.6K) Net Expenses
</t>
    </r>
    <r>
      <rPr>
        <b/>
        <sz val="7"/>
        <rFont val="Arial"/>
        <family val="2"/>
      </rPr>
      <t>•  ($54.4K) Net Overall</t>
    </r>
  </si>
  <si>
    <t>Income</t>
  </si>
  <si>
    <t>•  Unable to report too much with only $2+K in revenue received
•  $1K for a new member
•  $1.2K for Clubhouse rentals</t>
  </si>
  <si>
    <t xml:space="preserve"> </t>
  </si>
  <si>
    <t>Expenditures</t>
  </si>
  <si>
    <t>•  $8.5K SCL 
•  $2.7K Insurance Services Group
•  $4.5K Deer Harbor quarterly lease payment
•  $2.1K House - to repair ice machine 
•  $2.1K Custodian expenses for cleaning and events
•  $3.9K Bainbridge (below)
•  $8.1K Committees (below)</t>
  </si>
  <si>
    <t>Committees</t>
  </si>
  <si>
    <t>•  $1.9K Membership 
•  $1.1K Membership Boat Show
•  $1.1K Regatta - Power
•  $1.8K Sweetheart Dinner - presently reflecting 927.5% over budget but to be billed come April which will reduce costs</t>
  </si>
  <si>
    <t>Bainbridge</t>
  </si>
  <si>
    <t>Operating costs - total of $3.9K
•  $1.2K Electricity
•  $1.5K Propanel Gas (expect this to increase)</t>
  </si>
  <si>
    <t>Capital Items</t>
  </si>
  <si>
    <t>No activity</t>
  </si>
  <si>
    <t>Financials FY21-22 - INCOME/EXPENSES STATEMENT</t>
  </si>
  <si>
    <t>FY21-22 YTD</t>
  </si>
  <si>
    <t>Budget</t>
  </si>
  <si>
    <t>$ Over Under Budget</t>
  </si>
  <si>
    <t>% of Line Item Used</t>
  </si>
  <si>
    <t>Change from Prior Mo</t>
  </si>
  <si>
    <t>Ordinary Income/Expense</t>
  </si>
  <si>
    <t>4000R · Dues Income (Benson)</t>
  </si>
  <si>
    <t>4005R · Mailings Inc-Annual,BP (Treas)</t>
  </si>
  <si>
    <t>4010R · NewMem Init12+9+9 (Benson)</t>
  </si>
  <si>
    <t>4024V · Deer Harbor Income (Wood)</t>
  </si>
  <si>
    <t>4025V · SaltSpringGangesIncome (Wood)</t>
  </si>
  <si>
    <t>4026V · Thetis Island Income (Wood)</t>
  </si>
  <si>
    <t>4029V · Mill Bay Group Income</t>
  </si>
  <si>
    <t>402xV · Moorage Income (Moorage ch)</t>
  </si>
  <si>
    <t>4030V · Lockers Income (Elder)</t>
  </si>
  <si>
    <t>405xB · Interest Inc (Treas)</t>
  </si>
  <si>
    <t>4800 - Other Income (DOT 520 Funds)</t>
  </si>
  <si>
    <t>480xV · Oth Inc-Rentals,Laud(Myers)</t>
  </si>
  <si>
    <t>4814C · Tarette Contrit(President)</t>
  </si>
  <si>
    <t>4920V · Late Payment Fees (Treas)</t>
  </si>
  <si>
    <t>Total Income</t>
  </si>
  <si>
    <t>Gross Profit</t>
  </si>
  <si>
    <t>Expense</t>
  </si>
  <si>
    <t>5300V - Water Damage Task Force</t>
  </si>
  <si>
    <t>5000V · Linen &amp; Towel Service (Treas)</t>
  </si>
  <si>
    <t>5001V · Office Mgr Salary (Treas)</t>
  </si>
  <si>
    <t>5002V · Employee Benefits (Treas)</t>
  </si>
  <si>
    <t>5019V · Electricity-House(V C)</t>
  </si>
  <si>
    <t>501xV · Utilities-Gas,Garbag(V C)</t>
  </si>
  <si>
    <t>5020V · Dock Electrical Net (Clarke)</t>
  </si>
  <si>
    <t>5030V · Telepho, Internet,WiFi (Treas)</t>
  </si>
  <si>
    <t>5040V · Postage (Treas)</t>
  </si>
  <si>
    <t>5050V · Office Supply/Computer (Treas)</t>
  </si>
  <si>
    <t>5060V · Insurance (Carlson)</t>
  </si>
  <si>
    <t>5070V · Taxes and Licenses (Treas)</t>
  </si>
  <si>
    <t>5100R · Officer Uniform Allow(Rear)</t>
  </si>
  <si>
    <t>5105R · Officers G14 Exp (Commodore)</t>
  </si>
  <si>
    <t>5107 · Bridge To Member Comp's</t>
  </si>
  <si>
    <t>5110V · Legal and Accounting (VC/Treas)</t>
  </si>
  <si>
    <t>5130V · RoanokeStEndRental (Commordore)</t>
  </si>
  <si>
    <t>5140V · Deer Harbor Lease (Wood)</t>
  </si>
  <si>
    <t>5142V · Ganges/SaltSpring Lease (Wood)</t>
  </si>
  <si>
    <t>5144V · Thetis Island Lease</t>
  </si>
  <si>
    <t>5146V · Mill Bay Marine Group pmts.</t>
  </si>
  <si>
    <t>5181V · Dock Maintenance (Dock Ch)</t>
  </si>
  <si>
    <t>5182R · Grounds Maintenance (Grounds Ch)</t>
  </si>
  <si>
    <t>5183V · House Maintenance (House Ch)</t>
  </si>
  <si>
    <t>5184V · Locker Maintenance (Locker Ch)</t>
  </si>
  <si>
    <t>5185V · Custodial Service (Francisco)</t>
  </si>
  <si>
    <t>5186V · Pest Control(Commodore)</t>
  </si>
  <si>
    <t>5188V · Reserve Study</t>
  </si>
  <si>
    <t>5190R · Security (Security Ch)</t>
  </si>
  <si>
    <t>5210R · 520 ImpactExpense (Stone)</t>
  </si>
  <si>
    <t>5228B · Loan Interest</t>
  </si>
  <si>
    <t>5999V · Gen Bank &amp; CrCrd (Treas)</t>
  </si>
  <si>
    <t>Sch1C · Committee Expenses (List)</t>
  </si>
  <si>
    <t>Sch2V · Bainbridge Exp-Inc (Wood)</t>
  </si>
  <si>
    <t>Total Expense</t>
  </si>
  <si>
    <t>Net Ordinary Income</t>
  </si>
  <si>
    <t>Other Income/Expense</t>
  </si>
  <si>
    <t>Other Expense</t>
  </si>
  <si>
    <t>6036B* - Capital Funds Xfers (Board)</t>
  </si>
  <si>
    <t>5225B* · Loan Prin Svc Xfers (Board)</t>
  </si>
  <si>
    <t>6020B* - House Capital Improv Fd - Xfers (Board)</t>
  </si>
  <si>
    <t>6030B -  Dock Cap Impr Fd - Xfers (Board)</t>
  </si>
  <si>
    <t>6050B* · -BainbridCap Imp Fd-Xfer(Board)</t>
  </si>
  <si>
    <t>Total Other Expense</t>
  </si>
  <si>
    <t>Net Other Income</t>
  </si>
  <si>
    <t>Net Income</t>
  </si>
  <si>
    <t>Financials FY21-22 - BAINBRIDGE</t>
  </si>
  <si>
    <t>7000V · Bainbridge Income (Wood)</t>
  </si>
  <si>
    <t>7010V · Moorage-Winter</t>
  </si>
  <si>
    <t>7020V · Elect-Winter Moor</t>
  </si>
  <si>
    <t>7030V · Moor-Overnight Stays</t>
  </si>
  <si>
    <t>7050V · Bainbridge Laundry</t>
  </si>
  <si>
    <t>Total 7000V · Bainbridge Income (Wood)</t>
  </si>
  <si>
    <t>7100V · Bainbridge Expenses (Wood)</t>
  </si>
  <si>
    <t>7110V · Property Tax</t>
  </si>
  <si>
    <t>7120V · DNR Lease</t>
  </si>
  <si>
    <t>7130V · Electricity</t>
  </si>
  <si>
    <t>7141V · Water &amp; Sewer</t>
  </si>
  <si>
    <t>7142V · Propanel Gas</t>
  </si>
  <si>
    <t>7143V · Garbage</t>
  </si>
  <si>
    <t>7146V · Cable TV &amp; Internet</t>
  </si>
  <si>
    <t>7147V · Pest Control</t>
  </si>
  <si>
    <t>7150V · Maintenance/Supplies</t>
  </si>
  <si>
    <t>7190V · Security- Telephone Line &amp; Misc</t>
  </si>
  <si>
    <t>Total 7100V · Bainbridge Expenses (Wood)</t>
  </si>
  <si>
    <t>Total Sch2V · Bainbridge Exp-Inc (Wood)</t>
  </si>
  <si>
    <t>Financials FY21-22 - COMMITTEES</t>
  </si>
  <si>
    <t>8073C - Education</t>
  </si>
  <si>
    <t>8018C - Band</t>
  </si>
  <si>
    <t>8005C - Active Intermediates</t>
  </si>
  <si>
    <t>801C - Architectural Committee</t>
  </si>
  <si>
    <t>8010C - Annual Cost (Annual Ch)</t>
  </si>
  <si>
    <t>8015C - Annual Ad Inc</t>
  </si>
  <si>
    <t>8020C · Bar Operation-Exp(Club Manager)</t>
  </si>
  <si>
    <t>8025C · Bilge Pump Cost (BP editor)</t>
  </si>
  <si>
    <t>8030C · Publication Income</t>
  </si>
  <si>
    <t>8031C - Big Brother Cruise (Gerde)</t>
  </si>
  <si>
    <t>8038C · Breakfastw/theBridge(Commodore)</t>
  </si>
  <si>
    <t>804*C · Change of Watch (P/C's)</t>
  </si>
  <si>
    <t>8040C · By-Laws Comm (ByLaw Ch)</t>
  </si>
  <si>
    <t>8045C - Children'sXmas Party (Party Ch)</t>
  </si>
  <si>
    <t>8050C - Children'sEasterParty (S Weiss)</t>
  </si>
  <si>
    <t>8051C - Closing Day (C.Castrow)</t>
  </si>
  <si>
    <t>8053C · Coffee Fund (Treas)</t>
  </si>
  <si>
    <t>8055C · Commodore's Ball (Immediate PC)</t>
  </si>
  <si>
    <t>8056C · Commodore'sThankYou (Commodore)</t>
  </si>
  <si>
    <t>8060C · Commodore's Fund (Commodore)</t>
  </si>
  <si>
    <t>8070C · Decorations (Various)</t>
  </si>
  <si>
    <t>8075C · Eight Bells (Chaplain)</t>
  </si>
  <si>
    <t>808*C · Fishing Derby (Derby Chair)</t>
  </si>
  <si>
    <t>8085C · Fleet Captain</t>
  </si>
  <si>
    <t>8090C · July 4th Cruise (Event Chair)</t>
  </si>
  <si>
    <t>8095C · Miscellaneous Club Events</t>
  </si>
  <si>
    <t>8101C · Historian</t>
  </si>
  <si>
    <t>8105C - YC of Amer Dues (Reciprocal Ch)</t>
  </si>
  <si>
    <t>8108C - R.B.A.W. Dues (Open)</t>
  </si>
  <si>
    <t>8115V - JuniorOfficer's Ball (VC/RC)</t>
  </si>
  <si>
    <t>8120C · Kid's Program</t>
  </si>
  <si>
    <t>8125C · LaborDayCruise (Event Ch)</t>
  </si>
  <si>
    <t>8130C · Lighted Boat Parade (Event Ch)</t>
  </si>
  <si>
    <t>813xC · Meeting Night Prog (Meeting Ch)</t>
  </si>
  <si>
    <t>8140R · Membership (Member Ch)</t>
  </si>
  <si>
    <t>8141C - Membership Boat Show (Member Ch)</t>
  </si>
  <si>
    <t>8145C - Memorial Day Cruise (Event Ch)</t>
  </si>
  <si>
    <t>8146C · New Technology (Computer Ch)</t>
  </si>
  <si>
    <t>814zR - New Member Orientation</t>
  </si>
  <si>
    <t>8150C · NewYear'sEve (Event Ch)</t>
  </si>
  <si>
    <t>8151C - Officers Cruise-In (Commodore)</t>
  </si>
  <si>
    <t>8155C - Old-Timers Night</t>
  </si>
  <si>
    <t>8160C - Opening Day (Open Day Ch)</t>
  </si>
  <si>
    <t>8162C - Planning &amp; Finance Coimmittee</t>
  </si>
  <si>
    <t>8165C · Photography (Committee)</t>
  </si>
  <si>
    <t>8185C · Regatta - Power (Chair)</t>
  </si>
  <si>
    <t>8190C · Regatta - Sail (Chair)</t>
  </si>
  <si>
    <t>8191R · Safety (Safety Chair)</t>
  </si>
  <si>
    <t>8200R · ShipStoresRev(Ship Store Chair)</t>
  </si>
  <si>
    <t>8201R · ShipStoresExp(Ship Store Chair)</t>
  </si>
  <si>
    <t>8205C - Seafair Holiday Cruise</t>
  </si>
  <si>
    <t>8206C - Pride of QCYC</t>
  </si>
  <si>
    <t>8208C - Sweetheart Dinner (Event Chair)</t>
  </si>
  <si>
    <t>8220C · Visiting (Visiting Chair)</t>
  </si>
  <si>
    <t>824*C · Yacht Recip (Reciporal Chair)</t>
  </si>
  <si>
    <t>8232C · Board Retreat</t>
  </si>
  <si>
    <t>8240C · Web Site Cost (Website Chair)</t>
  </si>
  <si>
    <t>8248C · Donations to BoyerCC, etc</t>
  </si>
  <si>
    <t>Financials FY21-22 - BALANCE SHEET</t>
  </si>
  <si>
    <t>$ Change</t>
  </si>
  <si>
    <t>ASSETS</t>
  </si>
  <si>
    <t>Current Assets</t>
  </si>
  <si>
    <t>Checking/Savings</t>
  </si>
  <si>
    <t>1000 · Cash - General Funds</t>
  </si>
  <si>
    <t>HIDE ROW</t>
  </si>
  <si>
    <t>1022 - Umpqua Money Market Funds</t>
  </si>
  <si>
    <t>Total Checking/Savings</t>
  </si>
  <si>
    <t>Accounts Receivable</t>
  </si>
  <si>
    <t>1101 - Accounts Receivable - Trade</t>
  </si>
  <si>
    <t>Total Accounts Receivable</t>
  </si>
  <si>
    <t>Other Current Assets</t>
  </si>
  <si>
    <t>1102 · Accounts Receivable - Other</t>
  </si>
  <si>
    <t>1111 · Due from Jr Boating</t>
  </si>
  <si>
    <t>1112</t>
  </si>
  <si>
    <t>Due from Bar</t>
  </si>
  <si>
    <t>1120 · Inv Membership Items</t>
  </si>
  <si>
    <t>1210 · Bar Inventory</t>
  </si>
  <si>
    <t>1220 · Ship's Store Inventory</t>
  </si>
  <si>
    <t>1400 · Prepaid Expenses</t>
  </si>
  <si>
    <t>1499 · Undeposited Funds</t>
  </si>
  <si>
    <t>1995 · 520 Project-Accumulated Costs</t>
  </si>
  <si>
    <t>Total Other Current Assets</t>
  </si>
  <si>
    <t>1022T</t>
  </si>
  <si>
    <t>•  T-Bills</t>
  </si>
  <si>
    <t>Total Current Assets</t>
  </si>
  <si>
    <t>1022H</t>
  </si>
  <si>
    <t>Fixed Assets</t>
  </si>
  <si>
    <t>1022C</t>
  </si>
  <si>
    <t>Accumulated depreciation</t>
  </si>
  <si>
    <t>1022F</t>
  </si>
  <si>
    <t>Land, Property &amp; Equipment</t>
  </si>
  <si>
    <t>Total Fixed Assets</t>
  </si>
  <si>
    <t>Other Assets</t>
  </si>
  <si>
    <t>1048 · Net Fund</t>
  </si>
  <si>
    <t>1031 · Eight Bells</t>
  </si>
  <si>
    <t>1024 - Dock Capital Imprvm. Fund</t>
  </si>
  <si>
    <t>1030 · Memorial Fund</t>
  </si>
  <si>
    <t>1036 - Capital Assets Fund</t>
  </si>
  <si>
    <t>1034 · Contingency Reserve Funds</t>
  </si>
  <si>
    <t>Net Total</t>
  </si>
  <si>
    <t>1035 · 520 Fund</t>
  </si>
  <si>
    <t>1045 · Bainbridge Capital Impr Fund</t>
  </si>
  <si>
    <t>1049 · House Capital Improvement Fund</t>
  </si>
  <si>
    <t>1050 · Grounds Capital Impr Fund</t>
  </si>
  <si>
    <t>Sub-Total Other Assets</t>
  </si>
  <si>
    <t>Total Other Assets</t>
  </si>
  <si>
    <t>T-Bills</t>
  </si>
  <si>
    <t>TOTAL ASSETS</t>
  </si>
  <si>
    <t>LIABILITIES &amp; EQUITY</t>
  </si>
  <si>
    <t>Liabilities</t>
  </si>
  <si>
    <t>Current Liabilities</t>
  </si>
  <si>
    <t>Accounts Payable</t>
  </si>
  <si>
    <t>2000 · Accounts Payable - Trade</t>
  </si>
  <si>
    <t>Total</t>
  </si>
  <si>
    <t>Total Accounts Payable</t>
  </si>
  <si>
    <t>Other Current Liabilities</t>
  </si>
  <si>
    <t>2100 · Payroll Liabilities</t>
  </si>
  <si>
    <t>2400 · Pending Member Dep(Benson)</t>
  </si>
  <si>
    <t>2401 · New Member Dues Credits</t>
  </si>
  <si>
    <t>2510 · Due to Jr Boating  (Ewton)</t>
  </si>
  <si>
    <t>2515 - Due to Store</t>
  </si>
  <si>
    <t>2520 - Due to Bar</t>
  </si>
  <si>
    <t>Total Other Current Liabilities</t>
  </si>
  <si>
    <t>Total Current Liabilities</t>
  </si>
  <si>
    <t>TOTAL LIABILITIES</t>
  </si>
  <si>
    <t>Equity</t>
  </si>
  <si>
    <t>3900 · Retained Earnings</t>
  </si>
  <si>
    <t>6100* · Transfers recorded as expense</t>
  </si>
  <si>
    <t>TOTAL EQUITY</t>
  </si>
  <si>
    <t>TOTAL LIABILITIES &amp; EQUITY</t>
  </si>
  <si>
    <t>Financials FY21-22 - BANKING &amp; INVESTMENTS</t>
  </si>
  <si>
    <t>TREASURY BILLS</t>
  </si>
  <si>
    <t>DATE ISSUED / RENEWED</t>
  </si>
  <si>
    <t>ACCOUNT TYPE</t>
  </si>
  <si>
    <t>PURCHASED PRICE</t>
  </si>
  <si>
    <t>TERM</t>
  </si>
  <si>
    <t>INTEREST RATE - APY</t>
  </si>
  <si>
    <t>MATURITY DATE</t>
  </si>
  <si>
    <t>Acct #</t>
  </si>
  <si>
    <t>Investments</t>
  </si>
  <si>
    <t>T-Bill</t>
  </si>
  <si>
    <t>26W</t>
  </si>
  <si>
    <t>IAAAR</t>
  </si>
  <si>
    <t>-</t>
  </si>
  <si>
    <t>TOTAL</t>
  </si>
  <si>
    <t>UMPQUA BANK</t>
  </si>
  <si>
    <t>DATE LAST POSTING</t>
  </si>
  <si>
    <t>CURRENT VALUE</t>
  </si>
  <si>
    <t xml:space="preserve">Last # of Acct </t>
  </si>
  <si>
    <t>MM/Govt Clearing Acct</t>
  </si>
  <si>
    <t>N/A</t>
  </si>
  <si>
    <t>HOMESTREET BANK</t>
  </si>
  <si>
    <t>MM*</t>
  </si>
  <si>
    <t>FIRST SOUND BANK</t>
  </si>
  <si>
    <t>FIRST SECURITY BANK</t>
  </si>
  <si>
    <t>1022G</t>
  </si>
  <si>
    <t>FIRST SECURITY BANK - SWEEP - 520 FUNDS</t>
  </si>
  <si>
    <t>Sweep</t>
  </si>
  <si>
    <t>Sweep Checking</t>
  </si>
  <si>
    <t>Sweep MM</t>
  </si>
  <si>
    <t>NET TOTALS</t>
  </si>
  <si>
    <t>•  Money Market</t>
  </si>
  <si>
    <t>•  Sweep Accounts</t>
  </si>
  <si>
    <t>•  Total Investments</t>
  </si>
  <si>
    <t>CHECKING ACCOUNTS</t>
  </si>
  <si>
    <t>Umpqua Checking</t>
  </si>
  <si>
    <t>Financials FY21-22 - CAPITAL</t>
  </si>
  <si>
    <t>CAPITAL PROJECTS</t>
  </si>
  <si>
    <t>FY21-22 Budget Start</t>
  </si>
  <si>
    <t>Budget Revisions</t>
  </si>
  <si>
    <t>Total After Revisions</t>
  </si>
  <si>
    <t>Spent YTD</t>
  </si>
  <si>
    <t>Balance Remaining</t>
  </si>
  <si>
    <t>Seattle Docks</t>
  </si>
  <si>
    <t>1024 / 6030B</t>
  </si>
  <si>
    <t>•  Dock 3 ReBuild</t>
  </si>
  <si>
    <t>•  U &amp; Work Slip Electrical Retrofit</t>
  </si>
  <si>
    <t>•  General Dock Capital Repair Caps/Stringers</t>
  </si>
  <si>
    <t>1049 / 6020B</t>
  </si>
  <si>
    <t>•  House Improvement - Website</t>
  </si>
  <si>
    <t>1050 / 6045B</t>
  </si>
  <si>
    <t>•  Grounds Improvement</t>
  </si>
  <si>
    <t>1045 / 6050B</t>
  </si>
  <si>
    <t>•  Bainbridge Improvement</t>
  </si>
  <si>
    <t>TOTAL CAPITAL PROJECTS</t>
  </si>
  <si>
    <t>QUARTERLY FUNDS ENTRIES</t>
  </si>
  <si>
    <t>Quarter Entries Last Made</t>
  </si>
  <si>
    <t>Prior Quarter Ending</t>
  </si>
  <si>
    <t>FYE Roll-Up</t>
  </si>
  <si>
    <t>Last Qtr Activity</t>
  </si>
  <si>
    <t>Ending Balance</t>
  </si>
  <si>
    <t>Capital Funds</t>
  </si>
  <si>
    <t>•  Capital Assets - Contingency Match</t>
  </si>
  <si>
    <t>•  Capital Qtrly Allocations - 1Q - 12/31</t>
  </si>
  <si>
    <t>•  Capital Qtrly Allocations - 2Q - 03/31</t>
  </si>
  <si>
    <t>•  Capital Qtrly Allocations - 3Q - 06/30</t>
  </si>
  <si>
    <t>•  Capital Qtrly Allocations - 4Q - 09/30</t>
  </si>
  <si>
    <t>•  Net Total Capital Funds</t>
  </si>
  <si>
    <t>•  Dock</t>
  </si>
  <si>
    <t>•  Bainbridge</t>
  </si>
  <si>
    <t>•  House</t>
  </si>
  <si>
    <t>•  Project Improvement</t>
  </si>
  <si>
    <t>•  Security</t>
  </si>
  <si>
    <t>•  Website</t>
  </si>
  <si>
    <t>•  Grounds</t>
  </si>
  <si>
    <t>•  Total Capital Funds</t>
  </si>
  <si>
    <t>Contingency</t>
  </si>
  <si>
    <t>Other Funds</t>
  </si>
  <si>
    <t>•  Eight Bells</t>
  </si>
  <si>
    <t>•  Memorial</t>
  </si>
  <si>
    <t>•  Net Fund</t>
  </si>
  <si>
    <t>•  520 Fund</t>
  </si>
  <si>
    <t>•  Total Other Funds</t>
  </si>
  <si>
    <t>NET ALL FUNDS ALLOCATIONS</t>
  </si>
  <si>
    <t>BANKING/CASH</t>
  </si>
  <si>
    <t>Money Market</t>
  </si>
  <si>
    <t xml:space="preserve">Sweep - Checking </t>
  </si>
  <si>
    <t>Sweep - Deposits</t>
  </si>
  <si>
    <t>NET TOTAL</t>
  </si>
  <si>
    <t>FUNDS ALLOCATIONS &amp; BANKING NET</t>
  </si>
  <si>
    <t>Total Fund Allocations</t>
  </si>
  <si>
    <t>Total Banking/Cash</t>
  </si>
  <si>
    <t>NOTES</t>
  </si>
  <si>
    <t>•  Capital Assets adjusted to $1:$1 match (mirror) allocation to that of Contingency Fund</t>
  </si>
  <si>
    <t xml:space="preserve">   •  Approved by the BOT 01/10/2022 meeting</t>
  </si>
  <si>
    <r>
      <rPr>
        <b/>
        <sz val="6"/>
        <rFont val="Arial"/>
        <family val="2"/>
      </rPr>
      <t xml:space="preserve">•  Contingency </t>
    </r>
    <r>
      <rPr>
        <sz val="6"/>
        <rFont val="Arial"/>
        <family val="2"/>
      </rPr>
      <t>- approved to pay off FYE 20-21 deficit balance</t>
    </r>
  </si>
  <si>
    <r>
      <rPr>
        <b/>
        <sz val="6"/>
        <rFont val="Arial"/>
        <family val="2"/>
      </rPr>
      <t>•  Quarterly Capital Fund allocations</t>
    </r>
    <r>
      <rPr>
        <sz val="6"/>
        <rFont val="Arial"/>
        <family val="2"/>
      </rPr>
      <t xml:space="preserve"> based on 21-22 budget - Balance remaining after Contingency and Capital Assets </t>
    </r>
  </si>
  <si>
    <t xml:space="preserve">   •  Per Quarter</t>
  </si>
  <si>
    <t>Financials FY21-22 - SPIRITS &amp; STORES</t>
  </si>
  <si>
    <t>YTD</t>
  </si>
  <si>
    <t>Income Less All Costs</t>
  </si>
  <si>
    <t xml:space="preserve">SPIRITS </t>
  </si>
  <si>
    <t>Spirits</t>
  </si>
  <si>
    <t xml:space="preserve">•  Cost of Goods Sold </t>
  </si>
  <si>
    <t>•  Gross Profit</t>
  </si>
  <si>
    <t>•  Net</t>
  </si>
  <si>
    <t>STORES</t>
  </si>
  <si>
    <t>Financials FY21-22 - MEMBERSHIP</t>
  </si>
  <si>
    <t>Report Month</t>
  </si>
  <si>
    <t>Report Date (as of)</t>
  </si>
  <si>
    <t>YE</t>
  </si>
  <si>
    <t>MEMBER CLASSES</t>
  </si>
  <si>
    <t>•  Active</t>
  </si>
  <si>
    <t>•  Social (Active Social)</t>
  </si>
  <si>
    <t>•  Intermediate</t>
  </si>
  <si>
    <t>•  Life</t>
  </si>
  <si>
    <t>•  Senior Life</t>
  </si>
  <si>
    <t>•  Pending</t>
  </si>
  <si>
    <t>Net</t>
  </si>
  <si>
    <t>•  Members Eligible for Life Class</t>
  </si>
  <si>
    <t>MONTH-TO-MONTH CHANGE PER CLASS</t>
  </si>
  <si>
    <t xml:space="preserve">Active </t>
  </si>
  <si>
    <t>Social (Active Social)</t>
  </si>
  <si>
    <t>Intermediate</t>
  </si>
  <si>
    <t>Life</t>
  </si>
  <si>
    <t>Senior Life</t>
  </si>
  <si>
    <r>
      <t xml:space="preserve">NEW MEMBERS - </t>
    </r>
    <r>
      <rPr>
        <b/>
        <sz val="6"/>
        <rFont val="Arial"/>
        <family val="2"/>
      </rPr>
      <t>All Classes</t>
    </r>
  </si>
  <si>
    <t>Plus Oct. New Members</t>
  </si>
  <si>
    <t>Plus Nov. New Members</t>
  </si>
  <si>
    <t>Plus Dec. New Members</t>
  </si>
  <si>
    <t>Plus Jan. New Members</t>
  </si>
  <si>
    <t>Plus Feb. New Members</t>
  </si>
  <si>
    <t>Plus Mar. New Members</t>
  </si>
  <si>
    <t>Plus Apr. New Members</t>
  </si>
  <si>
    <t>Plus May New Members</t>
  </si>
  <si>
    <t>Plus June New Members</t>
  </si>
  <si>
    <t>Plus July New Members</t>
  </si>
  <si>
    <t>Plus Aug. New Members</t>
  </si>
  <si>
    <t>Plus Sep. New Members</t>
  </si>
  <si>
    <t>Total New Members</t>
  </si>
  <si>
    <r>
      <t xml:space="preserve">MEMBERS ELIGIBLE FOR LIFE MEMBERSHIP - </t>
    </r>
    <r>
      <rPr>
        <b/>
        <sz val="6"/>
        <rFont val="Arial"/>
        <family val="2"/>
      </rPr>
      <t>Updated Quarterly</t>
    </r>
  </si>
  <si>
    <t>As of 12/31/2021</t>
  </si>
  <si>
    <t>Initiated</t>
  </si>
  <si>
    <t>To Date</t>
  </si>
  <si>
    <t>Years</t>
  </si>
  <si>
    <t>Weiss, Sherry E</t>
  </si>
  <si>
    <t>11/08/1995</t>
  </si>
  <si>
    <t>12/31/2021</t>
  </si>
  <si>
    <t>Anderson, Douglas T</t>
  </si>
  <si>
    <t>06/12/1996</t>
  </si>
  <si>
    <t>Brunkhorst, William J &amp; Mary Heston</t>
  </si>
  <si>
    <t>Farber, Steve &amp; Fran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</si>
</sst>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);[Red]\(#,##0.00\);\-\-"/>
    <numFmt numFmtId="165" formatCode="0.0%"/>
    <numFmt numFmtId="166" formatCode="[$-409]mmmm\-yy;@"/>
    <numFmt numFmtId="167" formatCode="[$-409]mmm\-yy;@"/>
    <numFmt numFmtId="168" formatCode="mm/dd/yy;@"/>
    <numFmt numFmtId="169" formatCode="[$-F800]dddd\,\ mmmm\ dd\,\ yyyy"/>
    <numFmt numFmtId="170" formatCode="#,##0.00;\-#,##0.00"/>
    <numFmt numFmtId="171" formatCode="0_);[Red]\(0\)"/>
    <numFmt numFmtId="172" formatCode="#,##0.000000000000_);\(#,##0.000000000000\)"/>
    <numFmt numFmtId="173" formatCode="0.00000%"/>
    <numFmt numFmtId="174" formatCode="mm/dd/yyyy"/>
    <numFmt numFmtId="175" formatCode="#,##0_);[Red]\(#,##0\);\-\-"/>
    <numFmt numFmtId="176" formatCode="mm/yyyy"/>
    <numFmt numFmtId="177" formatCode="m/d/yy;@"/>
  </numFmts>
  <fonts count="5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7"/>
      <color rgb="FFC00000"/>
      <name val="Arial"/>
      <family val="2"/>
    </font>
    <font>
      <sz val="7"/>
      <name val="Arial"/>
      <family val="2"/>
    </font>
    <font>
      <sz val="7"/>
      <color rgb="FF0033CC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9"/>
      <color rgb="FFC0000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8"/>
      <color rgb="FFC00000"/>
      <name val="Arial"/>
      <family val="2"/>
    </font>
    <font>
      <b/>
      <sz val="8"/>
      <name val="Arial"/>
      <family val="2"/>
    </font>
    <font>
      <b/>
      <sz val="6"/>
      <color rgb="FFC00000"/>
      <name val="Arial"/>
      <family val="2"/>
    </font>
    <font>
      <b/>
      <sz val="7"/>
      <color rgb="FF0033CC"/>
      <name val="Arial"/>
      <family val="2"/>
    </font>
    <font>
      <b/>
      <sz val="7"/>
      <color rgb="FF6600FF"/>
      <name val="Arial"/>
      <family val="2"/>
    </font>
    <font>
      <b/>
      <sz val="7"/>
      <color rgb="FF002060"/>
      <name val="Arial"/>
      <family val="2"/>
    </font>
    <font>
      <sz val="7"/>
      <color rgb="FFC00000"/>
      <name val="Arial"/>
      <family val="2"/>
    </font>
    <font>
      <sz val="7"/>
      <color rgb="FF002060"/>
      <name val="Arial"/>
      <family val="2"/>
    </font>
    <font>
      <sz val="6"/>
      <color rgb="FF0033CC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993300"/>
      <name val="Arial"/>
      <family val="2"/>
    </font>
    <font>
      <sz val="6"/>
      <color theme="0" tint="-0.34998626667073579"/>
      <name val="Arial"/>
      <family val="2"/>
    </font>
    <font>
      <b/>
      <sz val="6"/>
      <color rgb="FF0033CC"/>
      <name val="Arial"/>
      <family val="2"/>
    </font>
    <font>
      <sz val="10"/>
      <name val="Arial"/>
      <family val="2"/>
    </font>
    <font>
      <b/>
      <sz val="7"/>
      <color rgb="FF9933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993300"/>
      <name val="Arial"/>
      <family val="2"/>
    </font>
    <font>
      <sz val="7"/>
      <color theme="0" tint="-0.34998626667073579"/>
      <name val="Arial"/>
      <family val="2"/>
    </font>
    <font>
      <sz val="7"/>
      <color rgb="FF00B050"/>
      <name val="Arial"/>
      <family val="2"/>
    </font>
    <font>
      <sz val="6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6"/>
      <color rgb="FF0070C0"/>
      <name val="Arial"/>
      <family val="2"/>
    </font>
    <font>
      <b/>
      <sz val="6"/>
      <color rgb="FFFF0000"/>
      <name val="Arial"/>
      <family val="2"/>
    </font>
    <font>
      <sz val="6"/>
      <color rgb="FFC00000"/>
      <name val="Arial"/>
      <family val="2"/>
    </font>
    <font>
      <b/>
      <sz val="6"/>
      <color rgb="FF6600FF"/>
      <name val="Arial"/>
      <family val="2"/>
    </font>
    <font>
      <sz val="8"/>
      <name val="Arial"/>
      <family val="2"/>
    </font>
    <font>
      <b/>
      <sz val="6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5"/>
      <name val="Arial"/>
      <family val="2"/>
    </font>
    <font>
      <sz val="6"/>
      <color rgb="FF990000"/>
      <name val="Arial"/>
      <family val="2"/>
    </font>
    <font>
      <b/>
      <sz val="6"/>
      <color rgb="FF0000FF"/>
      <name val="Arial"/>
      <family val="2"/>
    </font>
    <font>
      <sz val="8"/>
      <color rgb="FF990000"/>
      <name val="Arial"/>
      <family val="2"/>
    </font>
    <font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8"/>
      <color rgb="FF0033CC"/>
      <name val="Arial"/>
      <family val="2"/>
    </font>
    <font>
      <b/>
      <sz val="6"/>
      <color theme="0"/>
      <name val="Arial"/>
      <family val="2"/>
    </font>
    <font>
      <sz val="6"/>
      <color rgb="FF6600FF"/>
      <name val="Arial"/>
      <family val="2"/>
    </font>
    <font>
      <sz val="6"/>
      <color theme="0" tint="-0.14999847407452621"/>
      <name val="Arial"/>
      <family val="2"/>
    </font>
    <font>
      <sz val="6"/>
      <color rgb="FF0000CC"/>
      <name val="Arial"/>
      <family val="2"/>
    </font>
    <font>
      <sz val="6"/>
      <color theme="0" tint="-0.249977111117893"/>
      <name val="Arial"/>
      <family val="2"/>
    </font>
    <font>
      <sz val="6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CCFF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26" fillId="0" borderId="0"/>
    <xf numFmtId="0" fontId="19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640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10" fontId="4" fillId="0" borderId="1" xfId="1" applyNumberFormat="1" applyFont="1" applyBorder="1" applyAlignment="1">
      <alignment horizontal="right"/>
    </xf>
    <xf numFmtId="164" fontId="5" fillId="0" borderId="1" xfId="1" applyNumberFormat="1" applyFont="1" applyBorder="1"/>
    <xf numFmtId="164" fontId="3" fillId="0" borderId="1" xfId="1" applyNumberFormat="1" applyFont="1" applyBorder="1"/>
    <xf numFmtId="165" fontId="2" fillId="0" borderId="1" xfId="1" applyNumberFormat="1" applyFont="1" applyBorder="1"/>
    <xf numFmtId="10" fontId="4" fillId="0" borderId="1" xfId="1" applyNumberFormat="1" applyFont="1" applyBorder="1"/>
    <xf numFmtId="40" fontId="3" fillId="0" borderId="1" xfId="1" applyNumberFormat="1" applyFont="1" applyBorder="1"/>
    <xf numFmtId="0" fontId="6" fillId="0" borderId="1" xfId="1" applyFont="1" applyBorder="1" applyAlignment="1">
      <alignment horizontal="left"/>
    </xf>
    <xf numFmtId="40" fontId="6" fillId="0" borderId="1" xfId="1" applyNumberFormat="1" applyFont="1" applyBorder="1" applyAlignment="1">
      <alignment horizontal="right"/>
    </xf>
    <xf numFmtId="40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7" fillId="2" borderId="1" xfId="1" applyFont="1" applyFill="1" applyBorder="1" applyAlignment="1">
      <alignment horizontal="center"/>
    </xf>
    <xf numFmtId="0" fontId="8" fillId="2" borderId="1" xfId="1" applyFont="1" applyFill="1" applyBorder="1"/>
    <xf numFmtId="0" fontId="8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/>
    <xf numFmtId="165" fontId="8" fillId="2" borderId="1" xfId="1" applyNumberFormat="1" applyFont="1" applyFill="1" applyBorder="1"/>
    <xf numFmtId="40" fontId="8" fillId="2" borderId="1" xfId="1" applyNumberFormat="1" applyFont="1" applyFill="1" applyBorder="1"/>
    <xf numFmtId="40" fontId="8" fillId="2" borderId="1" xfId="1" applyNumberFormat="1" applyFont="1" applyFill="1" applyBorder="1" applyAlignment="1">
      <alignment horizontal="right"/>
    </xf>
    <xf numFmtId="0" fontId="8" fillId="2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center"/>
    </xf>
    <xf numFmtId="164" fontId="11" fillId="3" borderId="1" xfId="1" applyNumberFormat="1" applyFont="1" applyFill="1" applyBorder="1"/>
    <xf numFmtId="0" fontId="11" fillId="3" borderId="1" xfId="1" applyFont="1" applyFill="1" applyBorder="1"/>
    <xf numFmtId="165" fontId="11" fillId="3" borderId="1" xfId="1" applyNumberFormat="1" applyFont="1" applyFill="1" applyBorder="1"/>
    <xf numFmtId="40" fontId="11" fillId="3" borderId="1" xfId="1" applyNumberFormat="1" applyFont="1" applyFill="1" applyBorder="1"/>
    <xf numFmtId="40" fontId="11" fillId="3" borderId="1" xfId="1" applyNumberFormat="1" applyFont="1" applyFill="1" applyBorder="1" applyAlignment="1">
      <alignment horizontal="right"/>
    </xf>
    <xf numFmtId="0" fontId="11" fillId="3" borderId="1" xfId="1" applyFont="1" applyFill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/>
    <xf numFmtId="40" fontId="5" fillId="0" borderId="1" xfId="1" applyNumberFormat="1" applyFont="1" applyBorder="1"/>
    <xf numFmtId="0" fontId="5" fillId="0" borderId="1" xfId="1" applyFont="1" applyBorder="1" applyAlignment="1">
      <alignment horizontal="left"/>
    </xf>
    <xf numFmtId="167" fontId="2" fillId="0" borderId="1" xfId="1" applyNumberFormat="1" applyFont="1" applyBorder="1" applyAlignment="1">
      <alignment horizontal="center" wrapText="1"/>
    </xf>
    <xf numFmtId="167" fontId="5" fillId="6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wrapText="1"/>
    </xf>
    <xf numFmtId="165" fontId="5" fillId="6" borderId="1" xfId="1" applyNumberFormat="1" applyFont="1" applyFill="1" applyBorder="1" applyAlignment="1">
      <alignment horizontal="center" wrapText="1"/>
    </xf>
    <xf numFmtId="40" fontId="5" fillId="0" borderId="1" xfId="1" applyNumberFormat="1" applyFont="1" applyBorder="1" applyAlignment="1">
      <alignment wrapText="1"/>
    </xf>
    <xf numFmtId="167" fontId="5" fillId="0" borderId="1" xfId="1" applyNumberFormat="1" applyFont="1" applyBorder="1" applyAlignment="1">
      <alignment horizontal="center" wrapText="1"/>
    </xf>
    <xf numFmtId="10" fontId="5" fillId="0" borderId="1" xfId="1" applyNumberFormat="1" applyFont="1" applyBorder="1" applyAlignment="1">
      <alignment horizontal="right"/>
    </xf>
    <xf numFmtId="10" fontId="5" fillId="0" borderId="1" xfId="1" applyNumberFormat="1" applyFont="1" applyBorder="1"/>
    <xf numFmtId="0" fontId="11" fillId="7" borderId="1" xfId="1" applyFont="1" applyFill="1" applyBorder="1"/>
    <xf numFmtId="0" fontId="5" fillId="6" borderId="1" xfId="1" applyFont="1" applyFill="1" applyBorder="1"/>
    <xf numFmtId="10" fontId="5" fillId="6" borderId="1" xfId="1" applyNumberFormat="1" applyFont="1" applyFill="1" applyBorder="1" applyAlignment="1">
      <alignment horizontal="right"/>
    </xf>
    <xf numFmtId="164" fontId="5" fillId="6" borderId="1" xfId="1" applyNumberFormat="1" applyFont="1" applyFill="1" applyBorder="1"/>
    <xf numFmtId="165" fontId="2" fillId="6" borderId="1" xfId="1" applyNumberFormat="1" applyFont="1" applyFill="1" applyBorder="1"/>
    <xf numFmtId="10" fontId="5" fillId="6" borderId="1" xfId="1" applyNumberFormat="1" applyFont="1" applyFill="1" applyBorder="1"/>
    <xf numFmtId="164" fontId="3" fillId="6" borderId="1" xfId="1" applyNumberFormat="1" applyFont="1" applyFill="1" applyBorder="1"/>
    <xf numFmtId="0" fontId="3" fillId="0" borderId="1" xfId="1" applyFont="1" applyBorder="1" applyAlignment="1">
      <alignment horizontal="center"/>
    </xf>
    <xf numFmtId="10" fontId="13" fillId="6" borderId="1" xfId="1" applyNumberFormat="1" applyFont="1" applyFill="1" applyBorder="1" applyAlignment="1">
      <alignment horizontal="right"/>
    </xf>
    <xf numFmtId="10" fontId="13" fillId="0" borderId="1" xfId="1" applyNumberFormat="1" applyFont="1" applyBorder="1" applyAlignment="1">
      <alignment horizontal="right"/>
    </xf>
    <xf numFmtId="0" fontId="3" fillId="5" borderId="1" xfId="1" applyFont="1" applyFill="1" applyBorder="1" applyAlignment="1">
      <alignment horizontal="center"/>
    </xf>
    <xf numFmtId="10" fontId="3" fillId="5" borderId="1" xfId="1" applyNumberFormat="1" applyFont="1" applyFill="1" applyBorder="1"/>
    <xf numFmtId="0" fontId="5" fillId="5" borderId="1" xfId="1" applyFont="1" applyFill="1" applyBorder="1" applyAlignment="1">
      <alignment horizontal="left"/>
    </xf>
    <xf numFmtId="40" fontId="5" fillId="5" borderId="1" xfId="1" applyNumberFormat="1" applyFont="1" applyFill="1" applyBorder="1"/>
    <xf numFmtId="0" fontId="3" fillId="5" borderId="1" xfId="1" applyFont="1" applyFill="1" applyBorder="1"/>
    <xf numFmtId="165" fontId="5" fillId="5" borderId="1" xfId="1" applyNumberFormat="1" applyFont="1" applyFill="1" applyBorder="1"/>
    <xf numFmtId="164" fontId="3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8" fillId="2" borderId="1" xfId="1" applyNumberFormat="1" applyFont="1" applyFill="1" applyBorder="1" applyAlignment="1">
      <alignment horizontal="center"/>
    </xf>
    <xf numFmtId="166" fontId="11" fillId="3" borderId="1" xfId="1" applyNumberFormat="1" applyFont="1" applyFill="1" applyBorder="1" applyAlignment="1">
      <alignment horizontal="left"/>
    </xf>
    <xf numFmtId="168" fontId="10" fillId="3" borderId="1" xfId="2" applyNumberFormat="1" applyFont="1" applyFill="1" applyBorder="1" applyAlignment="1">
      <alignment horizontal="left"/>
    </xf>
    <xf numFmtId="165" fontId="11" fillId="3" borderId="1" xfId="1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left" wrapText="1"/>
    </xf>
    <xf numFmtId="168" fontId="2" fillId="0" borderId="1" xfId="2" applyNumberFormat="1" applyFont="1" applyBorder="1"/>
    <xf numFmtId="0" fontId="14" fillId="0" borderId="1" xfId="2" applyFont="1" applyBorder="1" applyAlignment="1">
      <alignment horizontal="right" wrapText="1"/>
    </xf>
    <xf numFmtId="0" fontId="5" fillId="0" borderId="1" xfId="2" applyFont="1" applyBorder="1" applyAlignment="1">
      <alignment horizontal="left" wrapText="1"/>
    </xf>
    <xf numFmtId="0" fontId="15" fillId="0" borderId="1" xfId="2" applyFont="1" applyBorder="1" applyAlignment="1">
      <alignment horizontal="left" wrapText="1"/>
    </xf>
    <xf numFmtId="169" fontId="3" fillId="0" borderId="1" xfId="2" applyNumberFormat="1" applyFont="1" applyBorder="1" applyAlignment="1">
      <alignment wrapText="1"/>
    </xf>
    <xf numFmtId="169" fontId="16" fillId="0" borderId="1" xfId="2" applyNumberFormat="1" applyFont="1" applyBorder="1" applyAlignment="1">
      <alignment wrapText="1"/>
    </xf>
    <xf numFmtId="0" fontId="3" fillId="0" borderId="1" xfId="2" applyFont="1" applyBorder="1" applyAlignment="1">
      <alignment horizontal="left" wrapText="1"/>
    </xf>
    <xf numFmtId="168" fontId="3" fillId="0" borderId="1" xfId="2" applyNumberFormat="1" applyFont="1" applyBorder="1" applyAlignment="1">
      <alignment wrapText="1"/>
    </xf>
    <xf numFmtId="0" fontId="3" fillId="0" borderId="1" xfId="2" applyFont="1" applyBorder="1" applyAlignment="1">
      <alignment wrapText="1"/>
    </xf>
    <xf numFmtId="0" fontId="17" fillId="0" borderId="1" xfId="2" applyFont="1" applyBorder="1" applyAlignment="1">
      <alignment wrapText="1"/>
    </xf>
    <xf numFmtId="168" fontId="3" fillId="0" borderId="1" xfId="2" applyNumberFormat="1" applyFont="1" applyBorder="1"/>
    <xf numFmtId="0" fontId="12" fillId="0" borderId="0" xfId="1" applyFont="1" applyAlignment="1">
      <alignment horizontal="center"/>
    </xf>
    <xf numFmtId="0" fontId="6" fillId="0" borderId="0" xfId="1" applyFont="1"/>
    <xf numFmtId="10" fontId="18" fillId="0" borderId="0" xfId="1" applyNumberFormat="1" applyFont="1" applyAlignment="1">
      <alignment horizontal="righ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40" fontId="6" fillId="0" borderId="0" xfId="1" applyNumberFormat="1" applyFont="1"/>
    <xf numFmtId="0" fontId="9" fillId="0" borderId="0" xfId="1" applyFont="1" applyAlignment="1">
      <alignment horizontal="left"/>
    </xf>
    <xf numFmtId="40" fontId="6" fillId="0" borderId="0" xfId="1" applyNumberFormat="1" applyFont="1" applyAlignment="1">
      <alignment horizontal="right"/>
    </xf>
    <xf numFmtId="0" fontId="7" fillId="2" borderId="0" xfId="1" applyFont="1" applyFill="1" applyAlignment="1">
      <alignment horizontal="center"/>
    </xf>
    <xf numFmtId="0" fontId="8" fillId="2" borderId="0" xfId="1" applyFont="1" applyFill="1"/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horizontal="left"/>
    </xf>
    <xf numFmtId="164" fontId="8" fillId="2" borderId="0" xfId="1" applyNumberFormat="1" applyFont="1" applyFill="1" applyAlignment="1">
      <alignment horizontal="center"/>
    </xf>
    <xf numFmtId="40" fontId="8" fillId="2" borderId="0" xfId="1" applyNumberFormat="1" applyFont="1" applyFill="1"/>
    <xf numFmtId="40" fontId="8" fillId="2" borderId="0" xfId="1" applyNumberFormat="1" applyFont="1" applyFill="1" applyAlignment="1">
      <alignment horizontal="right"/>
    </xf>
    <xf numFmtId="0" fontId="10" fillId="3" borderId="0" xfId="1" applyFont="1" applyFill="1" applyAlignment="1">
      <alignment horizontal="center"/>
    </xf>
    <xf numFmtId="166" fontId="11" fillId="3" borderId="0" xfId="1" applyNumberFormat="1" applyFont="1" applyFill="1" applyAlignment="1">
      <alignment horizontal="left"/>
    </xf>
    <xf numFmtId="0" fontId="11" fillId="3" borderId="0" xfId="1" applyFont="1" applyFill="1" applyAlignment="1">
      <alignment horizontal="left"/>
    </xf>
    <xf numFmtId="0" fontId="11" fillId="3" borderId="0" xfId="1" applyFont="1" applyFill="1" applyAlignment="1">
      <alignment horizontal="center"/>
    </xf>
    <xf numFmtId="164" fontId="11" fillId="3" borderId="0" xfId="1" applyNumberFormat="1" applyFont="1" applyFill="1" applyAlignment="1">
      <alignment horizontal="left"/>
    </xf>
    <xf numFmtId="164" fontId="11" fillId="3" borderId="0" xfId="1" applyNumberFormat="1" applyFont="1" applyFill="1" applyAlignment="1">
      <alignment horizontal="center"/>
    </xf>
    <xf numFmtId="40" fontId="11" fillId="3" borderId="0" xfId="1" applyNumberFormat="1" applyFont="1" applyFill="1"/>
    <xf numFmtId="40" fontId="11" fillId="3" borderId="0" xfId="1" applyNumberFormat="1" applyFont="1" applyFill="1" applyAlignment="1">
      <alignment horizontal="right"/>
    </xf>
    <xf numFmtId="49" fontId="6" fillId="0" borderId="0" xfId="3" applyNumberFormat="1" applyFont="1"/>
    <xf numFmtId="4" fontId="6" fillId="0" borderId="0" xfId="3" applyNumberFormat="1" applyFont="1" applyAlignment="1">
      <alignment horizontal="centerContinuous"/>
    </xf>
    <xf numFmtId="4" fontId="9" fillId="0" borderId="0" xfId="3" applyNumberFormat="1" applyFont="1" applyAlignment="1">
      <alignment horizontal="centerContinuous"/>
    </xf>
    <xf numFmtId="165" fontId="6" fillId="0" borderId="0" xfId="3" applyNumberFormat="1" applyFont="1" applyAlignment="1">
      <alignment horizontal="centerContinuous"/>
    </xf>
    <xf numFmtId="164" fontId="6" fillId="0" borderId="0" xfId="3" applyNumberFormat="1" applyFont="1" applyAlignment="1">
      <alignment horizontal="centerContinuous"/>
    </xf>
    <xf numFmtId="0" fontId="6" fillId="0" borderId="0" xfId="3" applyFont="1"/>
    <xf numFmtId="0" fontId="9" fillId="0" borderId="0" xfId="3" applyFont="1"/>
    <xf numFmtId="49" fontId="8" fillId="0" borderId="0" xfId="3" applyNumberFormat="1" applyFont="1"/>
    <xf numFmtId="49" fontId="20" fillId="0" borderId="0" xfId="3" applyNumberFormat="1" applyFont="1"/>
    <xf numFmtId="0" fontId="8" fillId="0" borderId="0" xfId="3" applyFont="1"/>
    <xf numFmtId="49" fontId="5" fillId="0" borderId="0" xfId="3" applyNumberFormat="1" applyFont="1" applyAlignment="1">
      <alignment horizontal="center"/>
    </xf>
    <xf numFmtId="49" fontId="3" fillId="0" borderId="0" xfId="3" applyNumberFormat="1" applyFont="1"/>
    <xf numFmtId="4" fontId="5" fillId="3" borderId="8" xfId="3" applyNumberFormat="1" applyFont="1" applyFill="1" applyBorder="1" applyAlignment="1">
      <alignment horizontal="center" wrapText="1"/>
    </xf>
    <xf numFmtId="4" fontId="5" fillId="3" borderId="9" xfId="3" applyNumberFormat="1" applyFont="1" applyFill="1" applyBorder="1" applyAlignment="1">
      <alignment horizontal="center" wrapText="1"/>
    </xf>
    <xf numFmtId="165" fontId="5" fillId="3" borderId="9" xfId="3" applyNumberFormat="1" applyFont="1" applyFill="1" applyBorder="1" applyAlignment="1">
      <alignment horizontal="center" wrapText="1"/>
    </xf>
    <xf numFmtId="164" fontId="5" fillId="3" borderId="10" xfId="3" applyNumberFormat="1" applyFont="1" applyFill="1" applyBorder="1" applyAlignment="1">
      <alignment horizontal="center" wrapText="1"/>
    </xf>
    <xf numFmtId="0" fontId="5" fillId="0" borderId="0" xfId="3" applyFont="1" applyAlignment="1">
      <alignment horizontal="center"/>
    </xf>
    <xf numFmtId="49" fontId="9" fillId="0" borderId="0" xfId="3" applyNumberFormat="1" applyFont="1"/>
    <xf numFmtId="4" fontId="9" fillId="0" borderId="1" xfId="3" applyNumberFormat="1" applyFont="1" applyBorder="1"/>
    <xf numFmtId="165" fontId="9" fillId="0" borderId="1" xfId="3" applyNumberFormat="1" applyFont="1" applyBorder="1"/>
    <xf numFmtId="164" fontId="9" fillId="0" borderId="1" xfId="3" applyNumberFormat="1" applyFont="1" applyBorder="1"/>
    <xf numFmtId="39" fontId="6" fillId="0" borderId="0" xfId="3" applyNumberFormat="1" applyFont="1"/>
    <xf numFmtId="49" fontId="21" fillId="0" borderId="0" xfId="3" applyNumberFormat="1" applyFont="1"/>
    <xf numFmtId="49" fontId="22" fillId="0" borderId="0" xfId="3" applyNumberFormat="1" applyFont="1"/>
    <xf numFmtId="4" fontId="6" fillId="0" borderId="0" xfId="3" applyNumberFormat="1" applyFont="1"/>
    <xf numFmtId="4" fontId="22" fillId="0" borderId="0" xfId="3" applyNumberFormat="1" applyFont="1"/>
    <xf numFmtId="4" fontId="21" fillId="0" borderId="0" xfId="3" applyNumberFormat="1" applyFont="1"/>
    <xf numFmtId="165" fontId="23" fillId="0" borderId="0" xfId="3" applyNumberFormat="1" applyFont="1"/>
    <xf numFmtId="164" fontId="18" fillId="0" borderId="0" xfId="3" applyNumberFormat="1" applyFont="1"/>
    <xf numFmtId="0" fontId="24" fillId="0" borderId="0" xfId="3" applyFont="1" applyAlignment="1">
      <alignment horizontal="center"/>
    </xf>
    <xf numFmtId="4" fontId="6" fillId="0" borderId="1" xfId="3" applyNumberFormat="1" applyFont="1" applyBorder="1"/>
    <xf numFmtId="4" fontId="22" fillId="0" borderId="1" xfId="3" applyNumberFormat="1" applyFont="1" applyBorder="1"/>
    <xf numFmtId="4" fontId="21" fillId="0" borderId="1" xfId="3" applyNumberFormat="1" applyFont="1" applyBorder="1"/>
    <xf numFmtId="165" fontId="23" fillId="0" borderId="1" xfId="3" applyNumberFormat="1" applyFont="1" applyBorder="1"/>
    <xf numFmtId="164" fontId="18" fillId="0" borderId="1" xfId="3" applyNumberFormat="1" applyFont="1" applyBorder="1"/>
    <xf numFmtId="4" fontId="9" fillId="3" borderId="1" xfId="3" applyNumberFormat="1" applyFont="1" applyFill="1" applyBorder="1"/>
    <xf numFmtId="165" fontId="9" fillId="3" borderId="1" xfId="3" applyNumberFormat="1" applyFont="1" applyFill="1" applyBorder="1"/>
    <xf numFmtId="164" fontId="9" fillId="3" borderId="1" xfId="3" applyNumberFormat="1" applyFont="1" applyFill="1" applyBorder="1"/>
    <xf numFmtId="49" fontId="22" fillId="0" borderId="0" xfId="4" applyNumberFormat="1" applyFont="1"/>
    <xf numFmtId="165" fontId="12" fillId="0" borderId="1" xfId="1" applyNumberFormat="1" applyFont="1" applyBorder="1" applyAlignment="1">
      <alignment horizontal="right"/>
    </xf>
    <xf numFmtId="164" fontId="18" fillId="0" borderId="1" xfId="5" applyNumberFormat="1" applyFont="1" applyBorder="1"/>
    <xf numFmtId="164" fontId="9" fillId="3" borderId="1" xfId="5" applyNumberFormat="1" applyFont="1" applyFill="1" applyBorder="1"/>
    <xf numFmtId="165" fontId="6" fillId="0" borderId="1" xfId="3" applyNumberFormat="1" applyFont="1" applyBorder="1"/>
    <xf numFmtId="164" fontId="6" fillId="0" borderId="1" xfId="3" applyNumberFormat="1" applyFont="1" applyBorder="1"/>
    <xf numFmtId="4" fontId="9" fillId="2" borderId="1" xfId="3" applyNumberFormat="1" applyFont="1" applyFill="1" applyBorder="1"/>
    <xf numFmtId="165" fontId="9" fillId="2" borderId="1" xfId="3" applyNumberFormat="1" applyFont="1" applyFill="1" applyBorder="1"/>
    <xf numFmtId="0" fontId="21" fillId="0" borderId="0" xfId="3" applyFont="1"/>
    <xf numFmtId="4" fontId="9" fillId="0" borderId="0" xfId="3" applyNumberFormat="1" applyFont="1"/>
    <xf numFmtId="49" fontId="5" fillId="0" borderId="0" xfId="3" applyNumberFormat="1" applyFont="1"/>
    <xf numFmtId="49" fontId="3" fillId="0" borderId="0" xfId="3" applyNumberFormat="1" applyFont="1" applyAlignment="1">
      <alignment horizontal="centerContinuous"/>
    </xf>
    <xf numFmtId="49" fontId="5" fillId="0" borderId="0" xfId="3" applyNumberFormat="1" applyFont="1" applyAlignment="1">
      <alignment horizontal="centerContinuous"/>
    </xf>
    <xf numFmtId="165" fontId="3" fillId="0" borderId="0" xfId="3" applyNumberFormat="1" applyFont="1" applyAlignment="1">
      <alignment horizontal="centerContinuous"/>
    </xf>
    <xf numFmtId="164" fontId="3" fillId="0" borderId="0" xfId="3" applyNumberFormat="1" applyFont="1" applyAlignment="1">
      <alignment horizontal="centerContinuous"/>
    </xf>
    <xf numFmtId="0" fontId="3" fillId="0" borderId="0" xfId="3" applyFont="1"/>
    <xf numFmtId="0" fontId="3" fillId="0" borderId="0" xfId="3" applyFont="1" applyAlignment="1">
      <alignment horizontal="center"/>
    </xf>
    <xf numFmtId="165" fontId="3" fillId="0" borderId="0" xfId="3" applyNumberFormat="1" applyFont="1" applyAlignment="1">
      <alignment horizontal="center"/>
    </xf>
    <xf numFmtId="49" fontId="5" fillId="3" borderId="9" xfId="3" applyNumberFormat="1" applyFont="1" applyFill="1" applyBorder="1" applyAlignment="1">
      <alignment horizontal="center" wrapText="1"/>
    </xf>
    <xf numFmtId="167" fontId="5" fillId="0" borderId="0" xfId="3" applyNumberFormat="1" applyFont="1" applyAlignment="1">
      <alignment horizontal="center" wrapText="1"/>
    </xf>
    <xf numFmtId="49" fontId="5" fillId="0" borderId="0" xfId="3" applyNumberFormat="1" applyFont="1" applyAlignment="1">
      <alignment horizontal="center" wrapText="1"/>
    </xf>
    <xf numFmtId="165" fontId="27" fillId="0" borderId="0" xfId="3" applyNumberFormat="1" applyFont="1" applyAlignment="1">
      <alignment horizontal="center" wrapText="1"/>
    </xf>
    <xf numFmtId="164" fontId="13" fillId="0" borderId="0" xfId="3" applyNumberFormat="1" applyFont="1" applyAlignment="1">
      <alignment horizontal="center" wrapText="1"/>
    </xf>
    <xf numFmtId="49" fontId="28" fillId="0" borderId="0" xfId="3" applyNumberFormat="1" applyFont="1"/>
    <xf numFmtId="170" fontId="29" fillId="0" borderId="0" xfId="3" applyNumberFormat="1" applyFont="1"/>
    <xf numFmtId="170" fontId="28" fillId="0" borderId="0" xfId="3" applyNumberFormat="1" applyFont="1"/>
    <xf numFmtId="165" fontId="30" fillId="0" borderId="0" xfId="3" applyNumberFormat="1" applyFont="1"/>
    <xf numFmtId="164" fontId="4" fillId="0" borderId="0" xfId="3" applyNumberFormat="1" applyFont="1"/>
    <xf numFmtId="49" fontId="29" fillId="0" borderId="0" xfId="3" applyNumberFormat="1" applyFont="1"/>
    <xf numFmtId="0" fontId="31" fillId="0" borderId="0" xfId="3" applyFont="1" applyAlignment="1">
      <alignment horizontal="center"/>
    </xf>
    <xf numFmtId="170" fontId="29" fillId="0" borderId="1" xfId="3" applyNumberFormat="1" applyFont="1" applyBorder="1"/>
    <xf numFmtId="170" fontId="28" fillId="0" borderId="1" xfId="3" applyNumberFormat="1" applyFont="1" applyBorder="1"/>
    <xf numFmtId="165" fontId="30" fillId="0" borderId="1" xfId="3" applyNumberFormat="1" applyFont="1" applyBorder="1"/>
    <xf numFmtId="164" fontId="4" fillId="0" borderId="1" xfId="3" applyNumberFormat="1" applyFont="1" applyBorder="1"/>
    <xf numFmtId="170" fontId="5" fillId="3" borderId="1" xfId="3" applyNumberFormat="1" applyFont="1" applyFill="1" applyBorder="1"/>
    <xf numFmtId="170" fontId="3" fillId="3" borderId="1" xfId="3" applyNumberFormat="1" applyFont="1" applyFill="1" applyBorder="1"/>
    <xf numFmtId="165" fontId="5" fillId="3" borderId="1" xfId="3" applyNumberFormat="1" applyFont="1" applyFill="1" applyBorder="1"/>
    <xf numFmtId="164" fontId="5" fillId="3" borderId="1" xfId="3" applyNumberFormat="1" applyFont="1" applyFill="1" applyBorder="1"/>
    <xf numFmtId="0" fontId="28" fillId="0" borderId="0" xfId="3" applyFont="1"/>
    <xf numFmtId="0" fontId="5" fillId="0" borderId="0" xfId="3" applyFont="1"/>
    <xf numFmtId="0" fontId="29" fillId="0" borderId="0" xfId="3" applyFont="1"/>
    <xf numFmtId="4" fontId="3" fillId="0" borderId="0" xfId="3" applyNumberFormat="1" applyFont="1"/>
    <xf numFmtId="165" fontId="3" fillId="0" borderId="0" xfId="3" applyNumberFormat="1" applyFont="1"/>
    <xf numFmtId="164" fontId="3" fillId="0" borderId="0" xfId="3" applyNumberFormat="1" applyFont="1"/>
    <xf numFmtId="49" fontId="3" fillId="0" borderId="0" xfId="3" applyNumberFormat="1" applyFont="1" applyAlignment="1">
      <alignment horizontal="center" wrapText="1"/>
    </xf>
    <xf numFmtId="0" fontId="3" fillId="0" borderId="0" xfId="3" applyFont="1" applyAlignment="1">
      <alignment horizontal="center" wrapText="1"/>
    </xf>
    <xf numFmtId="170" fontId="3" fillId="0" borderId="0" xfId="3" applyNumberFormat="1" applyFont="1"/>
    <xf numFmtId="170" fontId="5" fillId="0" borderId="0" xfId="3" applyNumberFormat="1" applyFont="1"/>
    <xf numFmtId="170" fontId="13" fillId="0" borderId="0" xfId="3" applyNumberFormat="1" applyFont="1"/>
    <xf numFmtId="4" fontId="29" fillId="0" borderId="0" xfId="3" applyNumberFormat="1" applyFont="1"/>
    <xf numFmtId="0" fontId="32" fillId="0" borderId="0" xfId="3" applyFont="1" applyAlignment="1">
      <alignment horizontal="center"/>
    </xf>
    <xf numFmtId="171" fontId="31" fillId="0" borderId="0" xfId="3" applyNumberFormat="1" applyFont="1" applyAlignment="1">
      <alignment horizontal="center"/>
    </xf>
    <xf numFmtId="170" fontId="5" fillId="0" borderId="1" xfId="3" applyNumberFormat="1" applyFont="1" applyBorder="1"/>
    <xf numFmtId="4" fontId="29" fillId="0" borderId="1" xfId="3" applyNumberFormat="1" applyFont="1" applyBorder="1"/>
    <xf numFmtId="39" fontId="32" fillId="0" borderId="0" xfId="3" applyNumberFormat="1" applyFont="1" applyAlignment="1">
      <alignment horizontal="center"/>
    </xf>
    <xf numFmtId="171" fontId="3" fillId="0" borderId="0" xfId="3" applyNumberFormat="1" applyFont="1" applyAlignment="1">
      <alignment horizontal="center"/>
    </xf>
    <xf numFmtId="4" fontId="5" fillId="3" borderId="1" xfId="3" applyNumberFormat="1" applyFont="1" applyFill="1" applyBorder="1"/>
    <xf numFmtId="39" fontId="3" fillId="0" borderId="0" xfId="3" applyNumberFormat="1" applyFont="1" applyAlignment="1">
      <alignment horizontal="center"/>
    </xf>
    <xf numFmtId="0" fontId="13" fillId="0" borderId="0" xfId="3" applyFont="1"/>
    <xf numFmtId="172" fontId="3" fillId="0" borderId="0" xfId="3" applyNumberFormat="1" applyFont="1"/>
    <xf numFmtId="40" fontId="8" fillId="2" borderId="0" xfId="1" applyNumberFormat="1" applyFont="1" applyFill="1" applyAlignment="1">
      <alignment horizontal="left"/>
    </xf>
    <xf numFmtId="40" fontId="11" fillId="3" borderId="0" xfId="1" applyNumberFormat="1" applyFont="1" applyFill="1" applyAlignment="1">
      <alignment horizontal="left"/>
    </xf>
    <xf numFmtId="49" fontId="22" fillId="0" borderId="0" xfId="6" applyNumberFormat="1" applyFont="1"/>
    <xf numFmtId="49" fontId="12" fillId="0" borderId="0" xfId="6" applyNumberFormat="1" applyFont="1" applyAlignment="1">
      <alignment horizontal="center"/>
    </xf>
    <xf numFmtId="4" fontId="6" fillId="0" borderId="15" xfId="6" applyNumberFormat="1" applyFont="1" applyBorder="1" applyAlignment="1">
      <alignment horizontal="centerContinuous"/>
    </xf>
    <xf numFmtId="4" fontId="6" fillId="0" borderId="15" xfId="6" applyNumberFormat="1" applyFont="1" applyBorder="1"/>
    <xf numFmtId="40" fontId="36" fillId="0" borderId="0" xfId="6" applyNumberFormat="1" applyFont="1"/>
    <xf numFmtId="0" fontId="6" fillId="0" borderId="0" xfId="6" applyFont="1"/>
    <xf numFmtId="0" fontId="12" fillId="0" borderId="0" xfId="6" applyFont="1" applyAlignment="1">
      <alignment horizontal="center"/>
    </xf>
    <xf numFmtId="0" fontId="9" fillId="0" borderId="0" xfId="6" applyFont="1"/>
    <xf numFmtId="40" fontId="6" fillId="0" borderId="0" xfId="6" applyNumberFormat="1" applyFont="1"/>
    <xf numFmtId="4" fontId="3" fillId="2" borderId="11" xfId="6" applyNumberFormat="1" applyFont="1" applyFill="1" applyBorder="1" applyAlignment="1">
      <alignment horizontal="centerContinuous"/>
    </xf>
    <xf numFmtId="166" fontId="8" fillId="2" borderId="12" xfId="6" applyNumberFormat="1" applyFont="1" applyFill="1" applyBorder="1" applyAlignment="1">
      <alignment horizontal="center"/>
    </xf>
    <xf numFmtId="4" fontId="3" fillId="2" borderId="13" xfId="6" applyNumberFormat="1" applyFont="1" applyFill="1" applyBorder="1" applyAlignment="1">
      <alignment horizontal="centerContinuous"/>
    </xf>
    <xf numFmtId="49" fontId="22" fillId="0" borderId="0" xfId="6" applyNumberFormat="1" applyFont="1" applyAlignment="1">
      <alignment horizontal="center"/>
    </xf>
    <xf numFmtId="168" fontId="28" fillId="3" borderId="16" xfId="6" applyNumberFormat="1" applyFont="1" applyFill="1" applyBorder="1" applyAlignment="1">
      <alignment horizontal="center"/>
    </xf>
    <xf numFmtId="4" fontId="28" fillId="3" borderId="16" xfId="6" applyNumberFormat="1" applyFont="1" applyFill="1" applyBorder="1" applyAlignment="1">
      <alignment horizontal="center"/>
    </xf>
    <xf numFmtId="40" fontId="36" fillId="0" borderId="0" xfId="6" applyNumberFormat="1" applyFont="1" applyAlignment="1">
      <alignment horizont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4" fontId="22" fillId="0" borderId="0" xfId="6" applyNumberFormat="1" applyFont="1"/>
    <xf numFmtId="40" fontId="9" fillId="0" borderId="0" xfId="6" applyNumberFormat="1" applyFont="1"/>
    <xf numFmtId="49" fontId="9" fillId="0" borderId="0" xfId="6" applyNumberFormat="1" applyFont="1"/>
    <xf numFmtId="49" fontId="21" fillId="0" borderId="0" xfId="6" applyNumberFormat="1" applyFont="1"/>
    <xf numFmtId="0" fontId="24" fillId="0" borderId="0" xfId="6" applyFont="1" applyAlignment="1">
      <alignment horizontal="center"/>
    </xf>
    <xf numFmtId="4" fontId="21" fillId="0" borderId="1" xfId="6" applyNumberFormat="1" applyFont="1" applyBorder="1"/>
    <xf numFmtId="49" fontId="9" fillId="8" borderId="0" xfId="6" applyNumberFormat="1" applyFont="1" applyFill="1"/>
    <xf numFmtId="4" fontId="22" fillId="9" borderId="1" xfId="6" applyNumberFormat="1" applyFont="1" applyFill="1" applyBorder="1"/>
    <xf numFmtId="4" fontId="22" fillId="0" borderId="1" xfId="6" applyNumberFormat="1" applyFont="1" applyBorder="1"/>
    <xf numFmtId="0" fontId="37" fillId="0" borderId="0" xfId="6" applyFont="1"/>
    <xf numFmtId="0" fontId="9" fillId="5" borderId="1" xfId="6" applyFont="1" applyFill="1" applyBorder="1"/>
    <xf numFmtId="0" fontId="9" fillId="2" borderId="1" xfId="6" applyFont="1" applyFill="1" applyBorder="1"/>
    <xf numFmtId="49" fontId="22" fillId="9" borderId="0" xfId="6" applyNumberFormat="1" applyFont="1" applyFill="1"/>
    <xf numFmtId="49" fontId="12" fillId="9" borderId="0" xfId="6" applyNumberFormat="1" applyFont="1" applyFill="1" applyAlignment="1">
      <alignment horizontal="center"/>
    </xf>
    <xf numFmtId="4" fontId="6" fillId="0" borderId="0" xfId="6" applyNumberFormat="1" applyFont="1"/>
    <xf numFmtId="49" fontId="22" fillId="9" borderId="0" xfId="6" applyNumberFormat="1" applyFont="1" applyFill="1" applyAlignment="1">
      <alignment horizontal="center"/>
    </xf>
    <xf numFmtId="49" fontId="21" fillId="0" borderId="0" xfId="6" applyNumberFormat="1" applyFont="1" applyAlignment="1">
      <alignment horizontal="center"/>
    </xf>
    <xf numFmtId="0" fontId="22" fillId="0" borderId="0" xfId="6" applyFont="1"/>
    <xf numFmtId="49" fontId="38" fillId="0" borderId="0" xfId="6" applyNumberFormat="1" applyFont="1" applyAlignment="1">
      <alignment horizontal="center"/>
    </xf>
    <xf numFmtId="4" fontId="22" fillId="12" borderId="1" xfId="6" applyNumberFormat="1" applyFont="1" applyFill="1" applyBorder="1"/>
    <xf numFmtId="0" fontId="9" fillId="9" borderId="1" xfId="6" applyFont="1" applyFill="1" applyBorder="1"/>
    <xf numFmtId="0" fontId="21" fillId="0" borderId="0" xfId="6" applyFont="1"/>
    <xf numFmtId="49" fontId="21" fillId="9" borderId="0" xfId="6" applyNumberFormat="1" applyFont="1" applyFill="1"/>
    <xf numFmtId="49" fontId="22" fillId="13" borderId="0" xfId="6" applyNumberFormat="1" applyFont="1" applyFill="1"/>
    <xf numFmtId="49" fontId="21" fillId="13" borderId="0" xfId="6" applyNumberFormat="1" applyFont="1" applyFill="1"/>
    <xf numFmtId="49" fontId="12" fillId="13" borderId="0" xfId="6" applyNumberFormat="1" applyFont="1" applyFill="1" applyAlignment="1">
      <alignment horizontal="center"/>
    </xf>
    <xf numFmtId="4" fontId="22" fillId="13" borderId="1" xfId="6" applyNumberFormat="1" applyFont="1" applyFill="1" applyBorder="1"/>
    <xf numFmtId="0" fontId="6" fillId="5" borderId="1" xfId="6" applyFont="1" applyFill="1" applyBorder="1"/>
    <xf numFmtId="0" fontId="22" fillId="9" borderId="0" xfId="6" applyFont="1" applyFill="1"/>
    <xf numFmtId="0" fontId="12" fillId="9" borderId="0" xfId="6" applyFont="1" applyFill="1" applyAlignment="1">
      <alignment horizontal="center"/>
    </xf>
    <xf numFmtId="4" fontId="6" fillId="0" borderId="1" xfId="6" applyNumberFormat="1" applyFont="1" applyBorder="1"/>
    <xf numFmtId="0" fontId="9" fillId="15" borderId="1" xfId="6" applyFont="1" applyFill="1" applyBorder="1"/>
    <xf numFmtId="0" fontId="6" fillId="14" borderId="1" xfId="6" applyFont="1" applyFill="1" applyBorder="1"/>
    <xf numFmtId="0" fontId="21" fillId="13" borderId="0" xfId="6" applyFont="1" applyFill="1"/>
    <xf numFmtId="0" fontId="12" fillId="13" borderId="0" xfId="6" applyFont="1" applyFill="1" applyAlignment="1">
      <alignment horizontal="center"/>
    </xf>
    <xf numFmtId="4" fontId="21" fillId="0" borderId="0" xfId="6" applyNumberFormat="1" applyFont="1"/>
    <xf numFmtId="10" fontId="37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right"/>
    </xf>
    <xf numFmtId="0" fontId="34" fillId="2" borderId="0" xfId="1" applyFont="1" applyFill="1" applyAlignment="1">
      <alignment horizontal="center"/>
    </xf>
    <xf numFmtId="164" fontId="8" fillId="2" borderId="0" xfId="1" applyNumberFormat="1" applyFont="1" applyFill="1" applyAlignment="1">
      <alignment horizontal="left"/>
    </xf>
    <xf numFmtId="165" fontId="8" fillId="2" borderId="0" xfId="1" applyNumberFormat="1" applyFont="1" applyFill="1" applyAlignment="1">
      <alignment horizontal="center"/>
    </xf>
    <xf numFmtId="165" fontId="11" fillId="3" borderId="0" xfId="1" applyNumberFormat="1" applyFont="1" applyFill="1" applyAlignment="1">
      <alignment horizontal="center"/>
    </xf>
    <xf numFmtId="168" fontId="6" fillId="0" borderId="0" xfId="6" applyNumberFormat="1" applyFont="1" applyAlignment="1">
      <alignment horizontal="left"/>
    </xf>
    <xf numFmtId="168" fontId="37" fillId="0" borderId="0" xfId="6" applyNumberFormat="1" applyFont="1" applyAlignment="1">
      <alignment horizontal="left"/>
    </xf>
    <xf numFmtId="14" fontId="9" fillId="0" borderId="0" xfId="6" applyNumberFormat="1" applyFont="1" applyAlignment="1">
      <alignment horizontal="left" wrapText="1"/>
    </xf>
    <xf numFmtId="43" fontId="9" fillId="0" borderId="0" xfId="6" applyNumberFormat="1" applyFont="1"/>
    <xf numFmtId="173" fontId="9" fillId="0" borderId="0" xfId="6" applyNumberFormat="1" applyFont="1" applyAlignment="1">
      <alignment horizontal="center"/>
    </xf>
    <xf numFmtId="1" fontId="9" fillId="0" borderId="0" xfId="6" applyNumberFormat="1" applyFont="1" applyAlignment="1">
      <alignment horizontal="center"/>
    </xf>
    <xf numFmtId="168" fontId="9" fillId="0" borderId="0" xfId="6" applyNumberFormat="1" applyFont="1" applyAlignment="1">
      <alignment horizontal="center"/>
    </xf>
    <xf numFmtId="173" fontId="6" fillId="0" borderId="0" xfId="6" applyNumberFormat="1" applyFont="1" applyAlignment="1">
      <alignment horizontal="center"/>
    </xf>
    <xf numFmtId="168" fontId="40" fillId="9" borderId="5" xfId="6" applyNumberFormat="1" applyFont="1" applyFill="1" applyBorder="1"/>
    <xf numFmtId="168" fontId="35" fillId="9" borderId="22" xfId="6" applyNumberFormat="1" applyFont="1" applyFill="1" applyBorder="1"/>
    <xf numFmtId="0" fontId="40" fillId="9" borderId="6" xfId="6" applyFont="1" applyFill="1" applyBorder="1" applyAlignment="1">
      <alignment horizontal="center" wrapText="1"/>
    </xf>
    <xf numFmtId="43" fontId="11" fillId="9" borderId="6" xfId="6" applyNumberFormat="1" applyFont="1" applyFill="1" applyBorder="1" applyAlignment="1">
      <alignment horizontal="right"/>
    </xf>
    <xf numFmtId="0" fontId="11" fillId="9" borderId="6" xfId="6" applyFont="1" applyFill="1" applyBorder="1" applyAlignment="1">
      <alignment horizontal="right"/>
    </xf>
    <xf numFmtId="0" fontId="11" fillId="9" borderId="6" xfId="6" applyFont="1" applyFill="1" applyBorder="1" applyAlignment="1">
      <alignment horizontal="center"/>
    </xf>
    <xf numFmtId="173" fontId="40" fillId="9" borderId="6" xfId="6" applyNumberFormat="1" applyFont="1" applyFill="1" applyBorder="1" applyAlignment="1">
      <alignment horizontal="center"/>
    </xf>
    <xf numFmtId="1" fontId="40" fillId="9" borderId="6" xfId="6" applyNumberFormat="1" applyFont="1" applyFill="1" applyBorder="1" applyAlignment="1">
      <alignment horizontal="center"/>
    </xf>
    <xf numFmtId="168" fontId="40" fillId="9" borderId="7" xfId="6" applyNumberFormat="1" applyFont="1" applyFill="1" applyBorder="1" applyAlignment="1">
      <alignment horizontal="center"/>
    </xf>
    <xf numFmtId="168" fontId="9" fillId="5" borderId="17" xfId="6" applyNumberFormat="1" applyFont="1" applyFill="1" applyBorder="1" applyAlignment="1">
      <alignment horizontal="center" wrapText="1"/>
    </xf>
    <xf numFmtId="168" fontId="37" fillId="5" borderId="4" xfId="6" applyNumberFormat="1" applyFont="1" applyFill="1" applyBorder="1" applyAlignment="1">
      <alignment horizontal="center" wrapText="1"/>
    </xf>
    <xf numFmtId="168" fontId="9" fillId="5" borderId="1" xfId="6" applyNumberFormat="1" applyFont="1" applyFill="1" applyBorder="1" applyAlignment="1">
      <alignment horizontal="center" wrapText="1"/>
    </xf>
    <xf numFmtId="43" fontId="9" fillId="5" borderId="1" xfId="6" applyNumberFormat="1" applyFont="1" applyFill="1" applyBorder="1" applyAlignment="1">
      <alignment horizontal="center" wrapText="1"/>
    </xf>
    <xf numFmtId="0" fontId="9" fillId="5" borderId="1" xfId="6" applyFont="1" applyFill="1" applyBorder="1" applyAlignment="1">
      <alignment horizontal="center" wrapText="1"/>
    </xf>
    <xf numFmtId="44" fontId="9" fillId="5" borderId="1" xfId="7" applyFont="1" applyFill="1" applyBorder="1" applyAlignment="1">
      <alignment horizontal="center" wrapText="1"/>
    </xf>
    <xf numFmtId="173" fontId="9" fillId="5" borderId="1" xfId="7" applyNumberFormat="1" applyFont="1" applyFill="1" applyBorder="1" applyAlignment="1">
      <alignment horizontal="center" wrapText="1"/>
    </xf>
    <xf numFmtId="168" fontId="9" fillId="5" borderId="18" xfId="6" applyNumberFormat="1" applyFont="1" applyFill="1" applyBorder="1" applyAlignment="1">
      <alignment horizontal="center" wrapText="1"/>
    </xf>
    <xf numFmtId="168" fontId="6" fillId="0" borderId="17" xfId="6" applyNumberFormat="1" applyFont="1" applyBorder="1" applyAlignment="1">
      <alignment horizontal="center" wrapText="1"/>
    </xf>
    <xf numFmtId="168" fontId="37" fillId="0" borderId="4" xfId="6" applyNumberFormat="1" applyFont="1" applyBorder="1" applyAlignment="1">
      <alignment horizontal="center" wrapText="1"/>
    </xf>
    <xf numFmtId="0" fontId="6" fillId="0" borderId="1" xfId="6" applyFont="1" applyBorder="1" applyAlignment="1">
      <alignment horizontal="center" wrapText="1"/>
    </xf>
    <xf numFmtId="43" fontId="6" fillId="5" borderId="1" xfId="6" applyNumberFormat="1" applyFont="1" applyFill="1" applyBorder="1" applyAlignment="1">
      <alignment horizontal="center"/>
    </xf>
    <xf numFmtId="44" fontId="6" fillId="5" borderId="1" xfId="6" applyNumberFormat="1" applyFont="1" applyFill="1" applyBorder="1" applyAlignment="1">
      <alignment horizontal="center"/>
    </xf>
    <xf numFmtId="173" fontId="6" fillId="0" borderId="1" xfId="6" applyNumberFormat="1" applyFont="1" applyBorder="1" applyAlignment="1">
      <alignment horizontal="center" wrapText="1"/>
    </xf>
    <xf numFmtId="168" fontId="37" fillId="0" borderId="1" xfId="6" applyNumberFormat="1" applyFont="1" applyBorder="1" applyAlignment="1">
      <alignment horizontal="center" wrapText="1"/>
    </xf>
    <xf numFmtId="168" fontId="6" fillId="0" borderId="18" xfId="6" applyNumberFormat="1" applyFont="1" applyBorder="1" applyAlignment="1">
      <alignment horizontal="center"/>
    </xf>
    <xf numFmtId="0" fontId="9" fillId="13" borderId="1" xfId="6" applyFont="1" applyFill="1" applyBorder="1"/>
    <xf numFmtId="168" fontId="6" fillId="0" borderId="1" xfId="6" applyNumberFormat="1" applyFont="1" applyBorder="1" applyAlignment="1">
      <alignment horizontal="center" wrapText="1"/>
    </xf>
    <xf numFmtId="168" fontId="9" fillId="0" borderId="8" xfId="6" applyNumberFormat="1" applyFont="1" applyBorder="1" applyAlignment="1">
      <alignment horizontal="center" wrapText="1"/>
    </xf>
    <xf numFmtId="168" fontId="37" fillId="0" borderId="21" xfId="6" applyNumberFormat="1" applyFont="1" applyBorder="1" applyAlignment="1">
      <alignment horizontal="center" wrapText="1"/>
    </xf>
    <xf numFmtId="0" fontId="6" fillId="0" borderId="9" xfId="6" applyFont="1" applyBorder="1" applyAlignment="1">
      <alignment horizontal="center" wrapText="1"/>
    </xf>
    <xf numFmtId="43" fontId="9" fillId="5" borderId="9" xfId="6" applyNumberFormat="1" applyFont="1" applyFill="1" applyBorder="1" applyAlignment="1">
      <alignment horizontal="center"/>
    </xf>
    <xf numFmtId="44" fontId="9" fillId="5" borderId="9" xfId="6" applyNumberFormat="1" applyFont="1" applyFill="1" applyBorder="1" applyAlignment="1">
      <alignment horizontal="center"/>
    </xf>
    <xf numFmtId="168" fontId="9" fillId="0" borderId="9" xfId="6" applyNumberFormat="1" applyFont="1" applyBorder="1" applyAlignment="1">
      <alignment horizontal="center"/>
    </xf>
    <xf numFmtId="173" fontId="6" fillId="0" borderId="9" xfId="6" applyNumberFormat="1" applyFont="1" applyBorder="1" applyAlignment="1">
      <alignment horizontal="center" wrapText="1"/>
    </xf>
    <xf numFmtId="168" fontId="6" fillId="0" borderId="9" xfId="6" applyNumberFormat="1" applyFont="1" applyBorder="1" applyAlignment="1">
      <alignment horizontal="center" wrapText="1"/>
    </xf>
    <xf numFmtId="1" fontId="9" fillId="0" borderId="10" xfId="6" applyNumberFormat="1" applyFont="1" applyBorder="1" applyAlignment="1">
      <alignment horizontal="center" wrapText="1"/>
    </xf>
    <xf numFmtId="168" fontId="6" fillId="0" borderId="0" xfId="6" applyNumberFormat="1" applyFont="1" applyAlignment="1">
      <alignment horizontal="center" wrapText="1"/>
    </xf>
    <xf numFmtId="168" fontId="37" fillId="0" borderId="0" xfId="6" applyNumberFormat="1" applyFont="1" applyAlignment="1">
      <alignment horizontal="center" wrapText="1"/>
    </xf>
    <xf numFmtId="0" fontId="9" fillId="0" borderId="0" xfId="6" applyFont="1" applyAlignment="1">
      <alignment horizontal="center" wrapText="1"/>
    </xf>
    <xf numFmtId="43" fontId="9" fillId="0" borderId="0" xfId="6" applyNumberFormat="1" applyFont="1" applyAlignment="1">
      <alignment horizontal="center"/>
    </xf>
    <xf numFmtId="44" fontId="9" fillId="0" borderId="0" xfId="6" applyNumberFormat="1" applyFont="1" applyAlignment="1">
      <alignment horizontal="center"/>
    </xf>
    <xf numFmtId="44" fontId="6" fillId="0" borderId="0" xfId="7" applyFont="1" applyBorder="1" applyAlignment="1">
      <alignment horizontal="center"/>
    </xf>
    <xf numFmtId="1" fontId="6" fillId="0" borderId="0" xfId="8" applyNumberFormat="1" applyFont="1" applyBorder="1" applyAlignment="1">
      <alignment horizontal="center"/>
    </xf>
    <xf numFmtId="168" fontId="6" fillId="0" borderId="0" xfId="6" applyNumberFormat="1" applyFont="1" applyAlignment="1">
      <alignment horizontal="center"/>
    </xf>
    <xf numFmtId="168" fontId="40" fillId="9" borderId="5" xfId="6" applyNumberFormat="1" applyFont="1" applyFill="1" applyBorder="1" applyAlignment="1">
      <alignment horizontal="center" wrapText="1"/>
    </xf>
    <xf numFmtId="168" fontId="35" fillId="9" borderId="22" xfId="6" applyNumberFormat="1" applyFont="1" applyFill="1" applyBorder="1" applyAlignment="1">
      <alignment horizontal="center" wrapText="1"/>
    </xf>
    <xf numFmtId="173" fontId="9" fillId="5" borderId="1" xfId="6" applyNumberFormat="1" applyFont="1" applyFill="1" applyBorder="1" applyAlignment="1">
      <alignment horizontal="center" wrapText="1"/>
    </xf>
    <xf numFmtId="1" fontId="9" fillId="5" borderId="18" xfId="6" applyNumberFormat="1" applyFont="1" applyFill="1" applyBorder="1" applyAlignment="1">
      <alignment horizontal="center" wrapText="1"/>
    </xf>
    <xf numFmtId="44" fontId="6" fillId="0" borderId="0" xfId="7" applyFont="1" applyAlignment="1">
      <alignment horizontal="center"/>
    </xf>
    <xf numFmtId="43" fontId="6" fillId="5" borderId="1" xfId="7" applyNumberFormat="1" applyFont="1" applyFill="1" applyBorder="1" applyAlignment="1">
      <alignment wrapText="1"/>
    </xf>
    <xf numFmtId="44" fontId="6" fillId="5" borderId="1" xfId="7" applyFont="1" applyFill="1" applyBorder="1" applyAlignment="1">
      <alignment wrapText="1"/>
    </xf>
    <xf numFmtId="1" fontId="6" fillId="0" borderId="1" xfId="6" quotePrefix="1" applyNumberFormat="1" applyFont="1" applyBorder="1" applyAlignment="1">
      <alignment horizontal="center" wrapText="1"/>
    </xf>
    <xf numFmtId="1" fontId="6" fillId="0" borderId="18" xfId="6" applyNumberFormat="1" applyFont="1" applyBorder="1" applyAlignment="1">
      <alignment horizontal="center" wrapText="1"/>
    </xf>
    <xf numFmtId="168" fontId="9" fillId="0" borderId="9" xfId="6" applyNumberFormat="1" applyFont="1" applyBorder="1" applyAlignment="1">
      <alignment horizontal="center" wrapText="1"/>
    </xf>
    <xf numFmtId="43" fontId="9" fillId="5" borderId="9" xfId="7" applyNumberFormat="1" applyFont="1" applyFill="1" applyBorder="1"/>
    <xf numFmtId="44" fontId="9" fillId="5" borderId="9" xfId="7" applyFont="1" applyFill="1" applyBorder="1"/>
    <xf numFmtId="173" fontId="9" fillId="0" borderId="9" xfId="8" applyNumberFormat="1" applyFont="1" applyBorder="1" applyAlignment="1">
      <alignment horizontal="center"/>
    </xf>
    <xf numFmtId="5" fontId="9" fillId="0" borderId="9" xfId="6" applyNumberFormat="1" applyFont="1" applyBorder="1" applyAlignment="1">
      <alignment horizontal="center"/>
    </xf>
    <xf numFmtId="1" fontId="9" fillId="0" borderId="10" xfId="6" applyNumberFormat="1" applyFont="1" applyBorder="1" applyAlignment="1">
      <alignment horizontal="center"/>
    </xf>
    <xf numFmtId="168" fontId="6" fillId="0" borderId="0" xfId="6" applyNumberFormat="1" applyFont="1" applyAlignment="1">
      <alignment horizontal="left" wrapText="1"/>
    </xf>
    <xf numFmtId="168" fontId="37" fillId="0" borderId="0" xfId="6" applyNumberFormat="1" applyFont="1" applyAlignment="1">
      <alignment horizontal="left" wrapText="1"/>
    </xf>
    <xf numFmtId="0" fontId="9" fillId="0" borderId="0" xfId="6" applyFont="1" applyAlignment="1">
      <alignment horizontal="left" wrapText="1"/>
    </xf>
    <xf numFmtId="43" fontId="9" fillId="0" borderId="0" xfId="6" applyNumberFormat="1" applyFont="1" applyAlignment="1">
      <alignment horizontal="left" wrapText="1"/>
    </xf>
    <xf numFmtId="173" fontId="9" fillId="0" borderId="0" xfId="6" applyNumberFormat="1" applyFont="1" applyAlignment="1">
      <alignment horizontal="left" wrapText="1"/>
    </xf>
    <xf numFmtId="0" fontId="11" fillId="9" borderId="6" xfId="6" applyFont="1" applyFill="1" applyBorder="1" applyAlignment="1">
      <alignment horizontal="center" wrapText="1"/>
    </xf>
    <xf numFmtId="173" fontId="11" fillId="9" borderId="6" xfId="6" applyNumberFormat="1" applyFont="1" applyFill="1" applyBorder="1" applyAlignment="1">
      <alignment horizontal="center" wrapText="1"/>
    </xf>
    <xf numFmtId="1" fontId="11" fillId="9" borderId="6" xfId="6" applyNumberFormat="1" applyFont="1" applyFill="1" applyBorder="1" applyAlignment="1">
      <alignment horizontal="center"/>
    </xf>
    <xf numFmtId="168" fontId="11" fillId="9" borderId="7" xfId="6" applyNumberFormat="1" applyFont="1" applyFill="1" applyBorder="1" applyAlignment="1">
      <alignment horizontal="center"/>
    </xf>
    <xf numFmtId="44" fontId="6" fillId="0" borderId="1" xfId="7" applyFont="1" applyBorder="1" applyAlignment="1">
      <alignment horizontal="center" wrapText="1"/>
    </xf>
    <xf numFmtId="43" fontId="6" fillId="5" borderId="1" xfId="7" applyNumberFormat="1" applyFont="1" applyFill="1" applyBorder="1" applyAlignment="1">
      <alignment horizontal="center"/>
    </xf>
    <xf numFmtId="44" fontId="6" fillId="5" borderId="1" xfId="7" applyFont="1" applyFill="1" applyBorder="1" applyAlignment="1">
      <alignment horizontal="center"/>
    </xf>
    <xf numFmtId="10" fontId="6" fillId="0" borderId="1" xfId="6" quotePrefix="1" applyNumberFormat="1" applyFont="1" applyBorder="1" applyAlignment="1">
      <alignment horizontal="center"/>
    </xf>
    <xf numFmtId="173" fontId="6" fillId="0" borderId="1" xfId="8" applyNumberFormat="1" applyFont="1" applyFill="1" applyBorder="1" applyAlignment="1">
      <alignment horizontal="center" wrapText="1"/>
    </xf>
    <xf numFmtId="0" fontId="6" fillId="0" borderId="18" xfId="6" applyFont="1" applyBorder="1" applyAlignment="1">
      <alignment horizontal="center" wrapText="1"/>
    </xf>
    <xf numFmtId="168" fontId="9" fillId="0" borderId="0" xfId="6" applyNumberFormat="1" applyFont="1" applyAlignment="1">
      <alignment horizontal="center" wrapText="1"/>
    </xf>
    <xf numFmtId="43" fontId="9" fillId="0" borderId="0" xfId="7" applyNumberFormat="1" applyFont="1"/>
    <xf numFmtId="44" fontId="9" fillId="0" borderId="0" xfId="7" applyFont="1"/>
    <xf numFmtId="173" fontId="9" fillId="0" borderId="0" xfId="8" applyNumberFormat="1" applyFont="1" applyAlignment="1">
      <alignment horizontal="center"/>
    </xf>
    <xf numFmtId="5" fontId="9" fillId="0" borderId="0" xfId="6" applyNumberFormat="1" applyFont="1" applyAlignment="1">
      <alignment horizontal="center"/>
    </xf>
    <xf numFmtId="168" fontId="40" fillId="9" borderId="5" xfId="6" applyNumberFormat="1" applyFont="1" applyFill="1" applyBorder="1" applyAlignment="1">
      <alignment horizontal="center"/>
    </xf>
    <xf numFmtId="168" fontId="35" fillId="9" borderId="22" xfId="6" applyNumberFormat="1" applyFont="1" applyFill="1" applyBorder="1" applyAlignment="1">
      <alignment horizontal="center"/>
    </xf>
    <xf numFmtId="0" fontId="40" fillId="9" borderId="6" xfId="6" applyFont="1" applyFill="1" applyBorder="1"/>
    <xf numFmtId="173" fontId="40" fillId="9" borderId="6" xfId="6" applyNumberFormat="1" applyFont="1" applyFill="1" applyBorder="1"/>
    <xf numFmtId="1" fontId="40" fillId="9" borderId="6" xfId="6" applyNumberFormat="1" applyFont="1" applyFill="1" applyBorder="1"/>
    <xf numFmtId="0" fontId="40" fillId="9" borderId="7" xfId="6" applyFont="1" applyFill="1" applyBorder="1" applyAlignment="1">
      <alignment horizontal="right"/>
    </xf>
    <xf numFmtId="168" fontId="37" fillId="0" borderId="0" xfId="6" applyNumberFormat="1" applyFont="1" applyAlignment="1">
      <alignment horizontal="center"/>
    </xf>
    <xf numFmtId="0" fontId="6" fillId="0" borderId="0" xfId="6" applyFont="1" applyAlignment="1">
      <alignment horizontal="center" wrapText="1"/>
    </xf>
    <xf numFmtId="43" fontId="6" fillId="0" borderId="0" xfId="6" applyNumberFormat="1" applyFont="1"/>
    <xf numFmtId="173" fontId="6" fillId="0" borderId="0" xfId="6" applyNumberFormat="1" applyFont="1"/>
    <xf numFmtId="1" fontId="6" fillId="0" borderId="0" xfId="6" applyNumberFormat="1" applyFont="1"/>
    <xf numFmtId="44" fontId="9" fillId="0" borderId="0" xfId="7" applyFont="1" applyBorder="1" applyAlignment="1">
      <alignment horizontal="center"/>
    </xf>
    <xf numFmtId="0" fontId="9" fillId="0" borderId="0" xfId="6" applyFont="1" applyAlignment="1">
      <alignment horizontal="left"/>
    </xf>
    <xf numFmtId="173" fontId="9" fillId="0" borderId="9" xfId="8" applyNumberFormat="1" applyFont="1" applyFill="1" applyBorder="1" applyAlignment="1">
      <alignment horizontal="center"/>
    </xf>
    <xf numFmtId="43" fontId="6" fillId="5" borderId="20" xfId="7" applyNumberFormat="1" applyFont="1" applyFill="1" applyBorder="1" applyAlignment="1">
      <alignment horizontal="center"/>
    </xf>
    <xf numFmtId="44" fontId="6" fillId="5" borderId="20" xfId="7" applyFont="1" applyFill="1" applyBorder="1" applyAlignment="1">
      <alignment horizontal="center"/>
    </xf>
    <xf numFmtId="10" fontId="6" fillId="0" borderId="20" xfId="6" quotePrefix="1" applyNumberFormat="1" applyFont="1" applyBorder="1" applyAlignment="1">
      <alignment horizontal="center"/>
    </xf>
    <xf numFmtId="173" fontId="6" fillId="0" borderId="20" xfId="8" applyNumberFormat="1" applyFont="1" applyFill="1" applyBorder="1" applyAlignment="1">
      <alignment horizontal="center" wrapText="1"/>
    </xf>
    <xf numFmtId="168" fontId="6" fillId="0" borderId="20" xfId="6" applyNumberFormat="1" applyFont="1" applyBorder="1" applyAlignment="1">
      <alignment horizontal="center" wrapText="1"/>
    </xf>
    <xf numFmtId="0" fontId="6" fillId="0" borderId="19" xfId="6" applyFont="1" applyBorder="1" applyAlignment="1">
      <alignment horizontal="center" wrapText="1"/>
    </xf>
    <xf numFmtId="43" fontId="9" fillId="9" borderId="9" xfId="7" applyNumberFormat="1" applyFont="1" applyFill="1" applyBorder="1"/>
    <xf numFmtId="44" fontId="9" fillId="9" borderId="9" xfId="7" applyFont="1" applyFill="1" applyBorder="1"/>
    <xf numFmtId="43" fontId="6" fillId="0" borderId="0" xfId="7" applyNumberFormat="1" applyFont="1"/>
    <xf numFmtId="44" fontId="6" fillId="0" borderId="0" xfId="7" applyFont="1"/>
    <xf numFmtId="173" fontId="9" fillId="0" borderId="0" xfId="6" applyNumberFormat="1" applyFont="1"/>
    <xf numFmtId="170" fontId="6" fillId="0" borderId="0" xfId="6" applyNumberFormat="1" applyFont="1"/>
    <xf numFmtId="43" fontId="6" fillId="0" borderId="0" xfId="7" applyNumberFormat="1" applyFont="1" applyBorder="1"/>
    <xf numFmtId="44" fontId="6" fillId="0" borderId="0" xfId="7" applyFont="1" applyBorder="1"/>
    <xf numFmtId="168" fontId="11" fillId="11" borderId="23" xfId="6" applyNumberFormat="1" applyFont="1" applyFill="1" applyBorder="1" applyAlignment="1">
      <alignment horizontal="left"/>
    </xf>
    <xf numFmtId="168" fontId="35" fillId="11" borderId="29" xfId="6" applyNumberFormat="1" applyFont="1" applyFill="1" applyBorder="1" applyAlignment="1">
      <alignment horizontal="left"/>
    </xf>
    <xf numFmtId="44" fontId="11" fillId="11" borderId="30" xfId="7" applyFont="1" applyFill="1" applyBorder="1" applyAlignment="1">
      <alignment horizontal="center" wrapText="1"/>
    </xf>
    <xf numFmtId="43" fontId="11" fillId="11" borderId="30" xfId="6" applyNumberFormat="1" applyFont="1" applyFill="1" applyBorder="1" applyAlignment="1">
      <alignment horizontal="center"/>
    </xf>
    <xf numFmtId="0" fontId="11" fillId="11" borderId="31" xfId="6" applyFont="1" applyFill="1" applyBorder="1" applyAlignment="1">
      <alignment horizontal="center"/>
    </xf>
    <xf numFmtId="168" fontId="9" fillId="9" borderId="32" xfId="6" applyNumberFormat="1" applyFont="1" applyFill="1" applyBorder="1" applyAlignment="1">
      <alignment horizontal="left"/>
    </xf>
    <xf numFmtId="168" fontId="37" fillId="9" borderId="33" xfId="6" applyNumberFormat="1" applyFont="1" applyFill="1" applyBorder="1" applyAlignment="1">
      <alignment horizontal="left"/>
    </xf>
    <xf numFmtId="44" fontId="9" fillId="9" borderId="14" xfId="7" applyFont="1" applyFill="1" applyBorder="1" applyAlignment="1">
      <alignment horizontal="center" wrapText="1"/>
    </xf>
    <xf numFmtId="43" fontId="9" fillId="9" borderId="14" xfId="6" applyNumberFormat="1" applyFont="1" applyFill="1" applyBorder="1" applyAlignment="1">
      <alignment horizontal="center"/>
    </xf>
    <xf numFmtId="0" fontId="9" fillId="9" borderId="34" xfId="6" applyFont="1" applyFill="1" applyBorder="1" applyAlignment="1">
      <alignment horizontal="center"/>
    </xf>
    <xf numFmtId="168" fontId="6" fillId="9" borderId="24" xfId="6" applyNumberFormat="1" applyFont="1" applyFill="1" applyBorder="1" applyAlignment="1">
      <alignment horizontal="left"/>
    </xf>
    <xf numFmtId="168" fontId="37" fillId="9" borderId="4" xfId="6" applyNumberFormat="1" applyFont="1" applyFill="1" applyBorder="1" applyAlignment="1">
      <alignment horizontal="left"/>
    </xf>
    <xf numFmtId="44" fontId="6" fillId="9" borderId="1" xfId="7" applyFont="1" applyFill="1" applyBorder="1" applyAlignment="1">
      <alignment horizontal="center" wrapText="1"/>
    </xf>
    <xf numFmtId="43" fontId="6" fillId="9" borderId="1" xfId="6" applyNumberFormat="1" applyFont="1" applyFill="1" applyBorder="1" applyAlignment="1">
      <alignment horizontal="center"/>
    </xf>
    <xf numFmtId="0" fontId="6" fillId="9" borderId="25" xfId="6" applyFont="1" applyFill="1" applyBorder="1" applyAlignment="1">
      <alignment horizontal="center"/>
    </xf>
    <xf numFmtId="168" fontId="9" fillId="9" borderId="24" xfId="6" applyNumberFormat="1" applyFont="1" applyFill="1" applyBorder="1" applyAlignment="1">
      <alignment horizontal="left"/>
    </xf>
    <xf numFmtId="44" fontId="9" fillId="9" borderId="1" xfId="7" applyFont="1" applyFill="1" applyBorder="1" applyAlignment="1">
      <alignment horizontal="center" wrapText="1"/>
    </xf>
    <xf numFmtId="43" fontId="9" fillId="9" borderId="1" xfId="6" applyNumberFormat="1" applyFont="1" applyFill="1" applyBorder="1" applyAlignment="1">
      <alignment horizontal="center"/>
    </xf>
    <xf numFmtId="0" fontId="9" fillId="9" borderId="25" xfId="6" applyFont="1" applyFill="1" applyBorder="1" applyAlignment="1">
      <alignment horizontal="center"/>
    </xf>
    <xf numFmtId="168" fontId="6" fillId="16" borderId="26" xfId="6" applyNumberFormat="1" applyFont="1" applyFill="1" applyBorder="1" applyAlignment="1">
      <alignment horizontal="left"/>
    </xf>
    <xf numFmtId="168" fontId="37" fillId="16" borderId="35" xfId="6" applyNumberFormat="1" applyFont="1" applyFill="1" applyBorder="1" applyAlignment="1">
      <alignment horizontal="left"/>
    </xf>
    <xf numFmtId="44" fontId="6" fillId="16" borderId="27" xfId="7" applyFont="1" applyFill="1" applyBorder="1" applyAlignment="1">
      <alignment horizontal="center" wrapText="1"/>
    </xf>
    <xf numFmtId="43" fontId="9" fillId="16" borderId="27" xfId="6" applyNumberFormat="1" applyFont="1" applyFill="1" applyBorder="1" applyAlignment="1">
      <alignment horizontal="center"/>
    </xf>
    <xf numFmtId="0" fontId="6" fillId="16" borderId="28" xfId="6" applyFont="1" applyFill="1" applyBorder="1" applyAlignment="1">
      <alignment horizontal="center"/>
    </xf>
    <xf numFmtId="43" fontId="24" fillId="0" borderId="0" xfId="7" applyNumberFormat="1" applyFont="1" applyBorder="1"/>
    <xf numFmtId="0" fontId="9" fillId="9" borderId="32" xfId="6" applyFont="1" applyFill="1" applyBorder="1" applyAlignment="1">
      <alignment horizontal="center"/>
    </xf>
    <xf numFmtId="0" fontId="37" fillId="9" borderId="33" xfId="6" applyFont="1" applyFill="1" applyBorder="1" applyAlignment="1">
      <alignment horizontal="center"/>
    </xf>
    <xf numFmtId="0" fontId="9" fillId="9" borderId="14" xfId="6" applyFont="1" applyFill="1" applyBorder="1" applyAlignment="1">
      <alignment horizontal="center"/>
    </xf>
    <xf numFmtId="0" fontId="6" fillId="9" borderId="24" xfId="6" applyFont="1" applyFill="1" applyBorder="1" applyAlignment="1">
      <alignment horizontal="left"/>
    </xf>
    <xf numFmtId="0" fontId="37" fillId="9" borderId="4" xfId="6" applyFont="1" applyFill="1" applyBorder="1" applyAlignment="1">
      <alignment horizontal="left"/>
    </xf>
    <xf numFmtId="43" fontId="9" fillId="9" borderId="1" xfId="9" applyFont="1" applyFill="1" applyBorder="1"/>
    <xf numFmtId="43" fontId="6" fillId="9" borderId="25" xfId="9" applyFont="1" applyFill="1" applyBorder="1"/>
    <xf numFmtId="0" fontId="6" fillId="9" borderId="26" xfId="6" applyFont="1" applyFill="1" applyBorder="1" applyAlignment="1">
      <alignment horizontal="left"/>
    </xf>
    <xf numFmtId="0" fontId="37" fillId="9" borderId="35" xfId="6" applyFont="1" applyFill="1" applyBorder="1" applyAlignment="1">
      <alignment horizontal="left"/>
    </xf>
    <xf numFmtId="0" fontId="9" fillId="9" borderId="27" xfId="6" applyFont="1" applyFill="1" applyBorder="1"/>
    <xf numFmtId="43" fontId="6" fillId="9" borderId="27" xfId="9" applyFont="1" applyFill="1" applyBorder="1"/>
    <xf numFmtId="43" fontId="9" fillId="9" borderId="28" xfId="9" applyFont="1" applyFill="1" applyBorder="1"/>
    <xf numFmtId="0" fontId="37" fillId="0" borderId="0" xfId="6" applyFont="1" applyAlignment="1">
      <alignment horizontal="left"/>
    </xf>
    <xf numFmtId="43" fontId="9" fillId="0" borderId="0" xfId="6" applyNumberFormat="1" applyFont="1" applyAlignment="1">
      <alignment horizontal="right"/>
    </xf>
    <xf numFmtId="0" fontId="9" fillId="0" borderId="0" xfId="6" applyFont="1" applyAlignment="1">
      <alignment horizontal="right"/>
    </xf>
    <xf numFmtId="0" fontId="37" fillId="0" borderId="0" xfId="6" applyFont="1" applyAlignment="1">
      <alignment horizontal="left" wrapText="1"/>
    </xf>
    <xf numFmtId="43" fontId="9" fillId="0" borderId="0" xfId="9" applyFont="1" applyFill="1" applyBorder="1"/>
    <xf numFmtId="0" fontId="9" fillId="0" borderId="0" xfId="1" applyFont="1" applyAlignment="1">
      <alignment horizontal="center"/>
    </xf>
    <xf numFmtId="0" fontId="41" fillId="0" borderId="0" xfId="1" applyFont="1" applyAlignment="1">
      <alignment horizontal="center"/>
    </xf>
    <xf numFmtId="10" fontId="6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40" fontId="9" fillId="0" borderId="0" xfId="1" applyNumberFormat="1" applyFont="1" applyAlignment="1">
      <alignment horizontal="left"/>
    </xf>
    <xf numFmtId="0" fontId="42" fillId="2" borderId="0" xfId="1" applyFont="1" applyFill="1" applyAlignment="1">
      <alignment horizontal="center"/>
    </xf>
    <xf numFmtId="0" fontId="43" fillId="3" borderId="0" xfId="1" applyFont="1" applyFill="1" applyAlignment="1">
      <alignment horizontal="center"/>
    </xf>
    <xf numFmtId="0" fontId="41" fillId="0" borderId="0" xfId="6" applyFont="1" applyAlignment="1">
      <alignment horizontal="center"/>
    </xf>
    <xf numFmtId="14" fontId="9" fillId="0" borderId="0" xfId="6" applyNumberFormat="1" applyFont="1" applyAlignment="1">
      <alignment wrapText="1"/>
    </xf>
    <xf numFmtId="164" fontId="9" fillId="0" borderId="0" xfId="6" applyNumberFormat="1" applyFont="1"/>
    <xf numFmtId="38" fontId="6" fillId="0" borderId="0" xfId="6" applyNumberFormat="1" applyFont="1"/>
    <xf numFmtId="0" fontId="41" fillId="11" borderId="5" xfId="6" applyFont="1" applyFill="1" applyBorder="1" applyAlignment="1">
      <alignment horizontal="center"/>
    </xf>
    <xf numFmtId="0" fontId="9" fillId="11" borderId="6" xfId="6" applyFont="1" applyFill="1" applyBorder="1" applyAlignment="1">
      <alignment horizontal="center"/>
    </xf>
    <xf numFmtId="0" fontId="11" fillId="11" borderId="6" xfId="6" applyFont="1" applyFill="1" applyBorder="1" applyAlignment="1">
      <alignment wrapText="1"/>
    </xf>
    <xf numFmtId="164" fontId="44" fillId="11" borderId="6" xfId="6" applyNumberFormat="1" applyFont="1" applyFill="1" applyBorder="1" applyAlignment="1">
      <alignment horizontal="center" wrapText="1"/>
    </xf>
    <xf numFmtId="164" fontId="44" fillId="11" borderId="7" xfId="6" applyNumberFormat="1" applyFont="1" applyFill="1" applyBorder="1" applyAlignment="1">
      <alignment horizontal="center" wrapText="1"/>
    </xf>
    <xf numFmtId="0" fontId="41" fillId="0" borderId="17" xfId="6" applyFont="1" applyBorder="1" applyAlignment="1">
      <alignment horizontal="center"/>
    </xf>
    <xf numFmtId="0" fontId="9" fillId="0" borderId="1" xfId="6" applyFont="1" applyBorder="1" applyAlignment="1">
      <alignment horizontal="left"/>
    </xf>
    <xf numFmtId="14" fontId="9" fillId="0" borderId="1" xfId="6" applyNumberFormat="1" applyFont="1" applyBorder="1" applyAlignment="1">
      <alignment wrapText="1"/>
    </xf>
    <xf numFmtId="164" fontId="9" fillId="0" borderId="1" xfId="6" applyNumberFormat="1" applyFont="1" applyBorder="1"/>
    <xf numFmtId="164" fontId="9" fillId="0" borderId="18" xfId="6" applyNumberFormat="1" applyFont="1" applyBorder="1"/>
    <xf numFmtId="0" fontId="9" fillId="0" borderId="1" xfId="6" applyFont="1" applyBorder="1" applyAlignment="1">
      <alignment horizontal="center"/>
    </xf>
    <xf numFmtId="0" fontId="9" fillId="0" borderId="1" xfId="6" applyFont="1" applyBorder="1" applyAlignment="1">
      <alignment wrapText="1"/>
    </xf>
    <xf numFmtId="164" fontId="6" fillId="0" borderId="1" xfId="6" applyNumberFormat="1" applyFont="1" applyBorder="1"/>
    <xf numFmtId="0" fontId="41" fillId="0" borderId="17" xfId="6" applyFont="1" applyBorder="1" applyAlignment="1">
      <alignment horizontal="center" wrapText="1"/>
    </xf>
    <xf numFmtId="0" fontId="9" fillId="0" borderId="1" xfId="6" applyFont="1" applyBorder="1" applyAlignment="1">
      <alignment horizontal="center" wrapText="1"/>
    </xf>
    <xf numFmtId="0" fontId="6" fillId="0" borderId="1" xfId="6" applyFont="1" applyBorder="1" applyAlignment="1">
      <alignment wrapText="1"/>
    </xf>
    <xf numFmtId="0" fontId="41" fillId="9" borderId="8" xfId="6" applyFont="1" applyFill="1" applyBorder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9" fillId="9" borderId="9" xfId="6" applyFont="1" applyFill="1" applyBorder="1" applyAlignment="1">
      <alignment wrapText="1"/>
    </xf>
    <xf numFmtId="164" fontId="9" fillId="9" borderId="9" xfId="6" applyNumberFormat="1" applyFont="1" applyFill="1" applyBorder="1"/>
    <xf numFmtId="164" fontId="9" fillId="9" borderId="10" xfId="6" applyNumberFormat="1" applyFont="1" applyFill="1" applyBorder="1"/>
    <xf numFmtId="49" fontId="9" fillId="0" borderId="0" xfId="6" applyNumberFormat="1" applyFont="1" applyAlignment="1">
      <alignment wrapText="1"/>
    </xf>
    <xf numFmtId="164" fontId="9" fillId="0" borderId="0" xfId="6" applyNumberFormat="1" applyFont="1" applyAlignment="1">
      <alignment horizontal="center" wrapText="1"/>
    </xf>
    <xf numFmtId="164" fontId="9" fillId="0" borderId="0" xfId="6" applyNumberFormat="1" applyFont="1" applyAlignment="1">
      <alignment horizontal="center"/>
    </xf>
    <xf numFmtId="0" fontId="6" fillId="0" borderId="0" xfId="6" applyFont="1" applyAlignment="1">
      <alignment wrapText="1"/>
    </xf>
    <xf numFmtId="164" fontId="6" fillId="0" borderId="0" xfId="6" applyNumberFormat="1" applyFont="1"/>
    <xf numFmtId="0" fontId="41" fillId="13" borderId="5" xfId="6" applyFont="1" applyFill="1" applyBorder="1" applyAlignment="1">
      <alignment horizontal="center"/>
    </xf>
    <xf numFmtId="0" fontId="9" fillId="13" borderId="22" xfId="6" applyFont="1" applyFill="1" applyBorder="1" applyAlignment="1">
      <alignment horizontal="center"/>
    </xf>
    <xf numFmtId="0" fontId="11" fillId="13" borderId="6" xfId="6" applyFont="1" applyFill="1" applyBorder="1" applyAlignment="1">
      <alignment wrapText="1"/>
    </xf>
    <xf numFmtId="164" fontId="9" fillId="13" borderId="6" xfId="6" applyNumberFormat="1" applyFont="1" applyFill="1" applyBorder="1"/>
    <xf numFmtId="164" fontId="9" fillId="17" borderId="6" xfId="6" applyNumberFormat="1" applyFont="1" applyFill="1" applyBorder="1"/>
    <xf numFmtId="164" fontId="9" fillId="17" borderId="6" xfId="6" applyNumberFormat="1" applyFont="1" applyFill="1" applyBorder="1" applyAlignment="1">
      <alignment horizontal="right"/>
    </xf>
    <xf numFmtId="168" fontId="9" fillId="17" borderId="7" xfId="6" applyNumberFormat="1" applyFont="1" applyFill="1" applyBorder="1" applyAlignment="1">
      <alignment horizontal="center"/>
    </xf>
    <xf numFmtId="0" fontId="9" fillId="0" borderId="4" xfId="6" applyFont="1" applyBorder="1" applyAlignment="1">
      <alignment horizontal="center"/>
    </xf>
    <xf numFmtId="164" fontId="44" fillId="3" borderId="1" xfId="6" applyNumberFormat="1" applyFont="1" applyFill="1" applyBorder="1" applyAlignment="1">
      <alignment horizontal="center" wrapText="1"/>
    </xf>
    <xf numFmtId="164" fontId="44" fillId="3" borderId="1" xfId="6" applyNumberFormat="1" applyFont="1" applyFill="1" applyBorder="1" applyAlignment="1">
      <alignment horizontal="center"/>
    </xf>
    <xf numFmtId="164" fontId="44" fillId="3" borderId="18" xfId="6" applyNumberFormat="1" applyFont="1" applyFill="1" applyBorder="1" applyAlignment="1">
      <alignment horizontal="center" wrapText="1"/>
    </xf>
    <xf numFmtId="174" fontId="6" fillId="0" borderId="0" xfId="6" applyNumberFormat="1" applyFont="1" applyAlignment="1">
      <alignment horizontal="center"/>
    </xf>
    <xf numFmtId="174" fontId="41" fillId="0" borderId="17" xfId="6" applyNumberFormat="1" applyFont="1" applyBorder="1" applyAlignment="1">
      <alignment horizontal="center"/>
    </xf>
    <xf numFmtId="174" fontId="9" fillId="0" borderId="4" xfId="6" applyNumberFormat="1" applyFont="1" applyBorder="1" applyAlignment="1">
      <alignment horizontal="center"/>
    </xf>
    <xf numFmtId="174" fontId="6" fillId="0" borderId="1" xfId="6" applyNumberFormat="1" applyFont="1" applyBorder="1" applyAlignment="1">
      <alignment horizontal="center" wrapText="1"/>
    </xf>
    <xf numFmtId="174" fontId="9" fillId="3" borderId="1" xfId="6" applyNumberFormat="1" applyFont="1" applyFill="1" applyBorder="1" applyAlignment="1">
      <alignment horizontal="center"/>
    </xf>
    <xf numFmtId="174" fontId="9" fillId="3" borderId="18" xfId="6" applyNumberFormat="1" applyFont="1" applyFill="1" applyBorder="1" applyAlignment="1">
      <alignment horizontal="center"/>
    </xf>
    <xf numFmtId="40" fontId="9" fillId="0" borderId="0" xfId="6" applyNumberFormat="1" applyFont="1" applyAlignment="1">
      <alignment horizontal="center"/>
    </xf>
    <xf numFmtId="0" fontId="41" fillId="2" borderId="17" xfId="6" applyFont="1" applyFill="1" applyBorder="1" applyAlignment="1">
      <alignment horizontal="center"/>
    </xf>
    <xf numFmtId="0" fontId="9" fillId="2" borderId="4" xfId="6" applyFont="1" applyFill="1" applyBorder="1" applyAlignment="1">
      <alignment horizontal="center"/>
    </xf>
    <xf numFmtId="0" fontId="9" fillId="2" borderId="1" xfId="6" applyFont="1" applyFill="1" applyBorder="1" applyAlignment="1">
      <alignment wrapText="1"/>
    </xf>
    <xf numFmtId="164" fontId="6" fillId="2" borderId="1" xfId="6" applyNumberFormat="1" applyFont="1" applyFill="1" applyBorder="1"/>
    <xf numFmtId="164" fontId="9" fillId="2" borderId="1" xfId="6" applyNumberFormat="1" applyFont="1" applyFill="1" applyBorder="1"/>
    <xf numFmtId="0" fontId="9" fillId="0" borderId="4" xfId="6" applyFont="1" applyBorder="1" applyAlignment="1">
      <alignment horizontal="center" wrapText="1"/>
    </xf>
    <xf numFmtId="164" fontId="9" fillId="3" borderId="1" xfId="6" applyNumberFormat="1" applyFont="1" applyFill="1" applyBorder="1"/>
    <xf numFmtId="164" fontId="9" fillId="3" borderId="18" xfId="6" applyNumberFormat="1" applyFont="1" applyFill="1" applyBorder="1"/>
    <xf numFmtId="38" fontId="9" fillId="0" borderId="0" xfId="6" applyNumberFormat="1" applyFont="1"/>
    <xf numFmtId="0" fontId="41" fillId="13" borderId="17" xfId="6" applyFont="1" applyFill="1" applyBorder="1" applyAlignment="1">
      <alignment horizontal="center"/>
    </xf>
    <xf numFmtId="0" fontId="9" fillId="13" borderId="4" xfId="6" applyFont="1" applyFill="1" applyBorder="1" applyAlignment="1">
      <alignment horizontal="center"/>
    </xf>
    <xf numFmtId="0" fontId="9" fillId="13" borderId="1" xfId="6" applyFont="1" applyFill="1" applyBorder="1" applyAlignment="1">
      <alignment wrapText="1"/>
    </xf>
    <xf numFmtId="164" fontId="9" fillId="13" borderId="1" xfId="6" applyNumberFormat="1" applyFont="1" applyFill="1" applyBorder="1"/>
    <xf numFmtId="164" fontId="9" fillId="13" borderId="18" xfId="6" applyNumberFormat="1" applyFont="1" applyFill="1" applyBorder="1"/>
    <xf numFmtId="164" fontId="9" fillId="2" borderId="18" xfId="6" applyNumberFormat="1" applyFont="1" applyFill="1" applyBorder="1"/>
    <xf numFmtId="0" fontId="41" fillId="0" borderId="8" xfId="6" applyFont="1" applyBorder="1" applyAlignment="1">
      <alignment horizontal="center"/>
    </xf>
    <xf numFmtId="0" fontId="9" fillId="0" borderId="21" xfId="6" applyFont="1" applyBorder="1" applyAlignment="1">
      <alignment horizontal="center"/>
    </xf>
    <xf numFmtId="0" fontId="6" fillId="0" borderId="9" xfId="6" applyFont="1" applyBorder="1" applyAlignment="1">
      <alignment wrapText="1"/>
    </xf>
    <xf numFmtId="164" fontId="6" fillId="0" borderId="9" xfId="6" applyNumberFormat="1" applyFont="1" applyBorder="1"/>
    <xf numFmtId="164" fontId="9" fillId="0" borderId="9" xfId="6" applyNumberFormat="1" applyFont="1" applyBorder="1"/>
    <xf numFmtId="0" fontId="43" fillId="2" borderId="5" xfId="6" applyFont="1" applyFill="1" applyBorder="1" applyAlignment="1">
      <alignment horizontal="center"/>
    </xf>
    <xf numFmtId="0" fontId="11" fillId="2" borderId="22" xfId="6" applyFont="1" applyFill="1" applyBorder="1" applyAlignment="1">
      <alignment horizontal="center"/>
    </xf>
    <xf numFmtId="0" fontId="11" fillId="2" borderId="6" xfId="6" applyFont="1" applyFill="1" applyBorder="1" applyAlignment="1">
      <alignment wrapText="1"/>
    </xf>
    <xf numFmtId="164" fontId="11" fillId="2" borderId="6" xfId="6" applyNumberFormat="1" applyFont="1" applyFill="1" applyBorder="1"/>
    <xf numFmtId="164" fontId="11" fillId="2" borderId="7" xfId="6" applyNumberFormat="1" applyFont="1" applyFill="1" applyBorder="1"/>
    <xf numFmtId="0" fontId="41" fillId="3" borderId="17" xfId="6" applyFont="1" applyFill="1" applyBorder="1" applyAlignment="1">
      <alignment horizontal="center"/>
    </xf>
    <xf numFmtId="0" fontId="9" fillId="3" borderId="4" xfId="6" applyFont="1" applyFill="1" applyBorder="1" applyAlignment="1">
      <alignment horizontal="center"/>
    </xf>
    <xf numFmtId="0" fontId="9" fillId="3" borderId="1" xfId="6" applyFont="1" applyFill="1" applyBorder="1" applyAlignment="1">
      <alignment wrapText="1"/>
    </xf>
    <xf numFmtId="164" fontId="9" fillId="0" borderId="10" xfId="6" applyNumberFormat="1" applyFont="1" applyBorder="1"/>
    <xf numFmtId="0" fontId="11" fillId="2" borderId="6" xfId="6" applyFont="1" applyFill="1" applyBorder="1"/>
    <xf numFmtId="0" fontId="41" fillId="7" borderId="5" xfId="6" applyFont="1" applyFill="1" applyBorder="1" applyAlignment="1">
      <alignment horizontal="center"/>
    </xf>
    <xf numFmtId="0" fontId="9" fillId="7" borderId="6" xfId="6" applyFont="1" applyFill="1" applyBorder="1" applyAlignment="1">
      <alignment horizontal="center"/>
    </xf>
    <xf numFmtId="0" fontId="11" fillId="7" borderId="6" xfId="6" applyFont="1" applyFill="1" applyBorder="1" applyAlignment="1">
      <alignment wrapText="1"/>
    </xf>
    <xf numFmtId="164" fontId="9" fillId="7" borderId="6" xfId="6" applyNumberFormat="1" applyFont="1" applyFill="1" applyBorder="1"/>
    <xf numFmtId="164" fontId="9" fillId="7" borderId="7" xfId="6" applyNumberFormat="1" applyFont="1" applyFill="1" applyBorder="1"/>
    <xf numFmtId="0" fontId="41" fillId="5" borderId="17" xfId="6" applyFont="1" applyFill="1" applyBorder="1" applyAlignment="1">
      <alignment horizontal="center"/>
    </xf>
    <xf numFmtId="0" fontId="9" fillId="5" borderId="1" xfId="6" applyFont="1" applyFill="1" applyBorder="1" applyAlignment="1">
      <alignment horizontal="center"/>
    </xf>
    <xf numFmtId="0" fontId="9" fillId="5" borderId="1" xfId="6" applyFont="1" applyFill="1" applyBorder="1" applyAlignment="1">
      <alignment wrapText="1"/>
    </xf>
    <xf numFmtId="164" fontId="9" fillId="5" borderId="1" xfId="6" applyNumberFormat="1" applyFont="1" applyFill="1" applyBorder="1"/>
    <xf numFmtId="164" fontId="9" fillId="5" borderId="18" xfId="6" applyNumberFormat="1" applyFont="1" applyFill="1" applyBorder="1"/>
    <xf numFmtId="17" fontId="41" fillId="5" borderId="17" xfId="6" applyNumberFormat="1" applyFont="1" applyFill="1" applyBorder="1" applyAlignment="1">
      <alignment horizontal="center"/>
    </xf>
    <xf numFmtId="0" fontId="6" fillId="5" borderId="1" xfId="6" applyFont="1" applyFill="1" applyBorder="1" applyAlignment="1">
      <alignment wrapText="1"/>
    </xf>
    <xf numFmtId="0" fontId="41" fillId="5" borderId="8" xfId="6" applyFont="1" applyFill="1" applyBorder="1" applyAlignment="1">
      <alignment horizontal="center"/>
    </xf>
    <xf numFmtId="0" fontId="9" fillId="5" borderId="9" xfId="6" applyFont="1" applyFill="1" applyBorder="1" applyAlignment="1">
      <alignment horizontal="center"/>
    </xf>
    <xf numFmtId="0" fontId="9" fillId="5" borderId="9" xfId="6" applyFont="1" applyFill="1" applyBorder="1" applyAlignment="1">
      <alignment wrapText="1"/>
    </xf>
    <xf numFmtId="164" fontId="9" fillId="5" borderId="9" xfId="6" applyNumberFormat="1" applyFont="1" applyFill="1" applyBorder="1"/>
    <xf numFmtId="164" fontId="9" fillId="5" borderId="10" xfId="6" applyNumberFormat="1" applyFont="1" applyFill="1" applyBorder="1"/>
    <xf numFmtId="0" fontId="12" fillId="0" borderId="1" xfId="1" applyFont="1" applyBorder="1" applyAlignment="1">
      <alignment horizontal="center"/>
    </xf>
    <xf numFmtId="0" fontId="6" fillId="0" borderId="1" xfId="1" applyFont="1" applyBorder="1"/>
    <xf numFmtId="10" fontId="18" fillId="0" borderId="1" xfId="1" applyNumberFormat="1" applyFont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40" fontId="6" fillId="0" borderId="1" xfId="1" applyNumberFormat="1" applyFont="1" applyBorder="1"/>
    <xf numFmtId="164" fontId="8" fillId="2" borderId="1" xfId="1" applyNumberFormat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164" fontId="11" fillId="3" borderId="1" xfId="1" applyNumberFormat="1" applyFont="1" applyFill="1" applyBorder="1" applyAlignment="1">
      <alignment horizontal="left"/>
    </xf>
    <xf numFmtId="164" fontId="11" fillId="3" borderId="1" xfId="1" applyNumberFormat="1" applyFont="1" applyFill="1" applyBorder="1" applyAlignment="1">
      <alignment horizontal="center"/>
    </xf>
    <xf numFmtId="0" fontId="33" fillId="0" borderId="1" xfId="3" applyFont="1" applyBorder="1" applyAlignment="1">
      <alignment horizontal="center"/>
    </xf>
    <xf numFmtId="0" fontId="45" fillId="0" borderId="1" xfId="3" applyFont="1" applyBorder="1" applyAlignment="1">
      <alignment horizontal="center"/>
    </xf>
    <xf numFmtId="0" fontId="21" fillId="0" borderId="1" xfId="3" applyFont="1" applyBorder="1"/>
    <xf numFmtId="0" fontId="6" fillId="0" borderId="1" xfId="3" applyFont="1" applyBorder="1"/>
    <xf numFmtId="49" fontId="33" fillId="0" borderId="1" xfId="3" applyNumberFormat="1" applyFont="1" applyBorder="1" applyAlignment="1">
      <alignment horizontal="center"/>
    </xf>
    <xf numFmtId="49" fontId="45" fillId="0" borderId="1" xfId="3" applyNumberFormat="1" applyFont="1" applyBorder="1" applyAlignment="1">
      <alignment horizontal="center"/>
    </xf>
    <xf numFmtId="49" fontId="6" fillId="0" borderId="1" xfId="3" applyNumberFormat="1" applyFont="1" applyBorder="1"/>
    <xf numFmtId="164" fontId="9" fillId="0" borderId="1" xfId="6" applyNumberFormat="1" applyFont="1" applyBorder="1" applyAlignment="1">
      <alignment horizontal="center"/>
    </xf>
    <xf numFmtId="49" fontId="33" fillId="2" borderId="1" xfId="3" applyNumberFormat="1" applyFont="1" applyFill="1" applyBorder="1" applyAlignment="1">
      <alignment horizontal="center"/>
    </xf>
    <xf numFmtId="49" fontId="45" fillId="2" borderId="1" xfId="3" applyNumberFormat="1" applyFont="1" applyFill="1" applyBorder="1" applyAlignment="1">
      <alignment horizontal="center"/>
    </xf>
    <xf numFmtId="49" fontId="9" fillId="2" borderId="1" xfId="3" applyNumberFormat="1" applyFont="1" applyFill="1" applyBorder="1"/>
    <xf numFmtId="167" fontId="9" fillId="2" borderId="1" xfId="3" applyNumberFormat="1" applyFont="1" applyFill="1" applyBorder="1" applyAlignment="1">
      <alignment horizontal="center"/>
    </xf>
    <xf numFmtId="164" fontId="9" fillId="2" borderId="1" xfId="3" applyNumberFormat="1" applyFont="1" applyFill="1" applyBorder="1" applyAlignment="1">
      <alignment horizontal="center"/>
    </xf>
    <xf numFmtId="164" fontId="9" fillId="2" borderId="1" xfId="3" applyNumberFormat="1" applyFont="1" applyFill="1" applyBorder="1" applyAlignment="1">
      <alignment horizontal="center" wrapText="1"/>
    </xf>
    <xf numFmtId="0" fontId="6" fillId="2" borderId="1" xfId="3" applyFont="1" applyFill="1" applyBorder="1"/>
    <xf numFmtId="49" fontId="9" fillId="0" borderId="1" xfId="3" applyNumberFormat="1" applyFont="1" applyBorder="1"/>
    <xf numFmtId="49" fontId="37" fillId="0" borderId="1" xfId="3" applyNumberFormat="1" applyFont="1" applyBorder="1" applyAlignment="1">
      <alignment horizontal="center"/>
    </xf>
    <xf numFmtId="164" fontId="9" fillId="5" borderId="1" xfId="3" applyNumberFormat="1" applyFont="1" applyFill="1" applyBorder="1"/>
    <xf numFmtId="164" fontId="46" fillId="16" borderId="1" xfId="3" applyNumberFormat="1" applyFont="1" applyFill="1" applyBorder="1"/>
    <xf numFmtId="0" fontId="9" fillId="0" borderId="1" xfId="3" applyFont="1" applyBorder="1"/>
    <xf numFmtId="49" fontId="35" fillId="10" borderId="1" xfId="3" applyNumberFormat="1" applyFont="1" applyFill="1" applyBorder="1" applyAlignment="1">
      <alignment horizontal="center"/>
    </xf>
    <xf numFmtId="49" fontId="47" fillId="10" borderId="1" xfId="3" applyNumberFormat="1" applyFont="1" applyFill="1" applyBorder="1" applyAlignment="1">
      <alignment horizontal="center"/>
    </xf>
    <xf numFmtId="49" fontId="11" fillId="10" borderId="1" xfId="3" applyNumberFormat="1" applyFont="1" applyFill="1" applyBorder="1"/>
    <xf numFmtId="164" fontId="40" fillId="10" borderId="1" xfId="3" applyNumberFormat="1" applyFont="1" applyFill="1" applyBorder="1"/>
    <xf numFmtId="0" fontId="11" fillId="10" borderId="1" xfId="3" applyFont="1" applyFill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37" fillId="0" borderId="1" xfId="3" applyFont="1" applyBorder="1" applyAlignment="1">
      <alignment horizontal="center"/>
    </xf>
    <xf numFmtId="0" fontId="22" fillId="0" borderId="1" xfId="3" applyFont="1" applyBorder="1"/>
    <xf numFmtId="0" fontId="48" fillId="10" borderId="1" xfId="3" applyFont="1" applyFill="1" applyBorder="1" applyAlignment="1">
      <alignment horizontal="center"/>
    </xf>
    <xf numFmtId="0" fontId="47" fillId="10" borderId="1" xfId="3" applyFont="1" applyFill="1" applyBorder="1" applyAlignment="1">
      <alignment horizontal="center"/>
    </xf>
    <xf numFmtId="164" fontId="11" fillId="10" borderId="1" xfId="3" applyNumberFormat="1" applyFont="1" applyFill="1" applyBorder="1"/>
    <xf numFmtId="164" fontId="49" fillId="10" borderId="1" xfId="3" applyNumberFormat="1" applyFont="1" applyFill="1" applyBorder="1"/>
    <xf numFmtId="0" fontId="40" fillId="10" borderId="1" xfId="3" applyFont="1" applyFill="1" applyBorder="1"/>
    <xf numFmtId="164" fontId="8" fillId="2" borderId="1" xfId="1" applyNumberFormat="1" applyFont="1" applyFill="1" applyBorder="1" applyAlignment="1">
      <alignment horizontal="left"/>
    </xf>
    <xf numFmtId="0" fontId="6" fillId="0" borderId="1" xfId="6" applyFont="1" applyBorder="1" applyAlignment="1">
      <alignment horizontal="center"/>
    </xf>
    <xf numFmtId="0" fontId="6" fillId="0" borderId="1" xfId="6" applyFont="1" applyBorder="1"/>
    <xf numFmtId="175" fontId="9" fillId="0" borderId="1" xfId="6" applyNumberFormat="1" applyFont="1" applyBorder="1"/>
    <xf numFmtId="0" fontId="9" fillId="0" borderId="1" xfId="6" applyFont="1" applyBorder="1"/>
    <xf numFmtId="0" fontId="9" fillId="0" borderId="1" xfId="6" applyFont="1" applyBorder="1" applyAlignment="1">
      <alignment horizontal="right"/>
    </xf>
    <xf numFmtId="176" fontId="9" fillId="0" borderId="1" xfId="6" applyNumberFormat="1" applyFont="1" applyBorder="1" applyAlignment="1">
      <alignment horizontal="right"/>
    </xf>
    <xf numFmtId="167" fontId="9" fillId="2" borderId="1" xfId="6" applyNumberFormat="1" applyFont="1" applyFill="1" applyBorder="1" applyAlignment="1">
      <alignment horizontal="center"/>
    </xf>
    <xf numFmtId="167" fontId="9" fillId="2" borderId="1" xfId="6" applyNumberFormat="1" applyFont="1" applyFill="1" applyBorder="1"/>
    <xf numFmtId="168" fontId="9" fillId="3" borderId="1" xfId="6" applyNumberFormat="1" applyFont="1" applyFill="1" applyBorder="1" applyAlignment="1">
      <alignment horizontal="center"/>
    </xf>
    <xf numFmtId="168" fontId="9" fillId="3" borderId="1" xfId="6" applyNumberFormat="1" applyFont="1" applyFill="1" applyBorder="1"/>
    <xf numFmtId="175" fontId="9" fillId="3" borderId="1" xfId="6" applyNumberFormat="1" applyFont="1" applyFill="1" applyBorder="1" applyAlignment="1">
      <alignment horizontal="center"/>
    </xf>
    <xf numFmtId="175" fontId="9" fillId="0" borderId="1" xfId="6" applyNumberFormat="1" applyFont="1" applyBorder="1" applyAlignment="1">
      <alignment horizontal="center"/>
    </xf>
    <xf numFmtId="177" fontId="9" fillId="0" borderId="1" xfId="6" applyNumberFormat="1" applyFont="1" applyBorder="1" applyAlignment="1">
      <alignment horizontal="center"/>
    </xf>
    <xf numFmtId="177" fontId="9" fillId="0" borderId="1" xfId="6" applyNumberFormat="1" applyFont="1" applyBorder="1" applyAlignment="1">
      <alignment horizontal="right"/>
    </xf>
    <xf numFmtId="0" fontId="40" fillId="0" borderId="1" xfId="6" applyFont="1" applyBorder="1" applyAlignment="1">
      <alignment horizontal="center"/>
    </xf>
    <xf numFmtId="0" fontId="11" fillId="13" borderId="1" xfId="6" applyFont="1" applyFill="1" applyBorder="1"/>
    <xf numFmtId="175" fontId="11" fillId="13" borderId="1" xfId="6" applyNumberFormat="1" applyFont="1" applyFill="1" applyBorder="1"/>
    <xf numFmtId="0" fontId="50" fillId="13" borderId="1" xfId="6" applyFont="1" applyFill="1" applyBorder="1"/>
    <xf numFmtId="175" fontId="50" fillId="13" borderId="1" xfId="6" applyNumberFormat="1" applyFont="1" applyFill="1" applyBorder="1" applyAlignment="1">
      <alignment horizontal="right"/>
    </xf>
    <xf numFmtId="175" fontId="9" fillId="15" borderId="1" xfId="6" applyNumberFormat="1" applyFont="1" applyFill="1" applyBorder="1" applyAlignment="1">
      <alignment horizontal="center"/>
    </xf>
    <xf numFmtId="175" fontId="9" fillId="4" borderId="1" xfId="6" applyNumberFormat="1" applyFont="1" applyFill="1" applyBorder="1" applyAlignment="1">
      <alignment horizontal="center"/>
    </xf>
    <xf numFmtId="175" fontId="9" fillId="14" borderId="1" xfId="6" applyNumberFormat="1" applyFont="1" applyFill="1" applyBorder="1" applyAlignment="1">
      <alignment horizontal="center"/>
    </xf>
    <xf numFmtId="175" fontId="9" fillId="11" borderId="1" xfId="6" applyNumberFormat="1" applyFont="1" applyFill="1" applyBorder="1" applyAlignment="1">
      <alignment horizontal="center"/>
    </xf>
    <xf numFmtId="175" fontId="9" fillId="2" borderId="1" xfId="6" applyNumberFormat="1" applyFont="1" applyFill="1" applyBorder="1" applyAlignment="1">
      <alignment horizontal="center"/>
    </xf>
    <xf numFmtId="175" fontId="25" fillId="0" borderId="1" xfId="6" applyNumberFormat="1" applyFont="1" applyBorder="1" applyAlignment="1">
      <alignment horizontal="center"/>
    </xf>
    <xf numFmtId="0" fontId="9" fillId="18" borderId="1" xfId="6" applyFont="1" applyFill="1" applyBorder="1"/>
    <xf numFmtId="175" fontId="9" fillId="18" borderId="1" xfId="6" applyNumberFormat="1" applyFont="1" applyFill="1" applyBorder="1" applyAlignment="1">
      <alignment horizontal="center"/>
    </xf>
    <xf numFmtId="175" fontId="11" fillId="13" borderId="1" xfId="6" applyNumberFormat="1" applyFont="1" applyFill="1" applyBorder="1" applyAlignment="1">
      <alignment horizontal="center"/>
    </xf>
    <xf numFmtId="0" fontId="40" fillId="0" borderId="1" xfId="6" applyFont="1" applyBorder="1"/>
    <xf numFmtId="0" fontId="25" fillId="0" borderId="1" xfId="6" applyFont="1" applyBorder="1" applyAlignment="1">
      <alignment horizontal="center"/>
    </xf>
    <xf numFmtId="175" fontId="9" fillId="13" borderId="1" xfId="6" applyNumberFormat="1" applyFont="1" applyFill="1" applyBorder="1" applyAlignment="1">
      <alignment horizontal="center"/>
    </xf>
    <xf numFmtId="175" fontId="25" fillId="13" borderId="1" xfId="6" applyNumberFormat="1" applyFont="1" applyFill="1" applyBorder="1" applyAlignment="1">
      <alignment horizontal="center"/>
    </xf>
    <xf numFmtId="175" fontId="25" fillId="0" borderId="1" xfId="6" applyNumberFormat="1" applyFont="1" applyBorder="1"/>
    <xf numFmtId="175" fontId="25" fillId="0" borderId="1" xfId="6" applyNumberFormat="1" applyFont="1" applyBorder="1" applyAlignment="1">
      <alignment horizontal="right"/>
    </xf>
    <xf numFmtId="0" fontId="11" fillId="18" borderId="1" xfId="6" applyFont="1" applyFill="1" applyBorder="1"/>
    <xf numFmtId="175" fontId="11" fillId="18" borderId="1" xfId="6" applyNumberFormat="1" applyFont="1" applyFill="1" applyBorder="1"/>
    <xf numFmtId="0" fontId="11" fillId="18" borderId="1" xfId="6" applyFont="1" applyFill="1" applyBorder="1" applyAlignment="1">
      <alignment horizontal="right"/>
    </xf>
    <xf numFmtId="0" fontId="11" fillId="18" borderId="1" xfId="6" applyFont="1" applyFill="1" applyBorder="1" applyAlignment="1">
      <alignment horizontal="center"/>
    </xf>
    <xf numFmtId="175" fontId="9" fillId="18" borderId="1" xfId="6" applyNumberFormat="1" applyFont="1" applyFill="1" applyBorder="1"/>
    <xf numFmtId="0" fontId="9" fillId="15" borderId="1" xfId="6" applyFont="1" applyFill="1" applyBorder="1" applyAlignment="1">
      <alignment horizontal="center"/>
    </xf>
    <xf numFmtId="0" fontId="9" fillId="15" borderId="1" xfId="6" applyFont="1" applyFill="1" applyBorder="1" applyAlignment="1">
      <alignment horizontal="right"/>
    </xf>
    <xf numFmtId="0" fontId="12" fillId="0" borderId="1" xfId="6" applyFont="1" applyBorder="1"/>
    <xf numFmtId="0" fontId="25" fillId="0" borderId="1" xfId="6" applyFont="1" applyBorder="1" applyAlignment="1">
      <alignment horizontal="right"/>
    </xf>
    <xf numFmtId="0" fontId="51" fillId="0" borderId="1" xfId="6" applyFont="1" applyBorder="1" applyAlignment="1">
      <alignment horizontal="center"/>
    </xf>
    <xf numFmtId="0" fontId="51" fillId="0" borderId="1" xfId="6" applyFont="1" applyBorder="1" applyAlignment="1">
      <alignment horizontal="right"/>
    </xf>
    <xf numFmtId="176" fontId="25" fillId="0" borderId="1" xfId="6" applyNumberFormat="1" applyFont="1" applyBorder="1" applyAlignment="1">
      <alignment horizontal="right"/>
    </xf>
    <xf numFmtId="49" fontId="21" fillId="0" borderId="1" xfId="6" applyNumberFormat="1" applyFont="1" applyBorder="1"/>
    <xf numFmtId="49" fontId="21" fillId="0" borderId="1" xfId="6" applyNumberFormat="1" applyFont="1" applyBorder="1" applyAlignment="1">
      <alignment horizontal="center"/>
    </xf>
    <xf numFmtId="2" fontId="12" fillId="0" borderId="1" xfId="6" applyNumberFormat="1" applyFont="1" applyBorder="1" applyAlignment="1">
      <alignment horizontal="center"/>
    </xf>
    <xf numFmtId="0" fontId="52" fillId="0" borderId="1" xfId="6" applyFont="1" applyBorder="1"/>
    <xf numFmtId="0" fontId="52" fillId="0" borderId="1" xfId="6" applyFont="1" applyBorder="1" applyAlignment="1">
      <alignment horizontal="left"/>
    </xf>
    <xf numFmtId="0" fontId="39" fillId="0" borderId="1" xfId="6" applyFont="1" applyBorder="1" applyAlignment="1">
      <alignment horizontal="right"/>
    </xf>
    <xf numFmtId="2" fontId="53" fillId="0" borderId="1" xfId="6" applyNumberFormat="1" applyFont="1" applyBorder="1" applyAlignment="1">
      <alignment horizontal="right"/>
    </xf>
    <xf numFmtId="0" fontId="21" fillId="0" borderId="1" xfId="6" applyFont="1" applyBorder="1"/>
    <xf numFmtId="174" fontId="6" fillId="0" borderId="1" xfId="6" applyNumberFormat="1" applyFont="1" applyBorder="1" applyAlignment="1">
      <alignment horizontal="center"/>
    </xf>
    <xf numFmtId="0" fontId="54" fillId="0" borderId="1" xfId="6" applyFont="1" applyBorder="1" applyAlignment="1">
      <alignment horizontal="center"/>
    </xf>
    <xf numFmtId="2" fontId="36" fillId="0" borderId="1" xfId="6" applyNumberFormat="1" applyFont="1" applyBorder="1" applyAlignment="1">
      <alignment horizontal="center"/>
    </xf>
    <xf numFmtId="0" fontId="6" fillId="0" borderId="1" xfId="6" applyFont="1" applyBorder="1" applyAlignment="1">
      <alignment horizontal="left"/>
    </xf>
    <xf numFmtId="176" fontId="38" fillId="0" borderId="1" xfId="6" applyNumberFormat="1" applyFont="1" applyBorder="1" applyAlignment="1">
      <alignment horizontal="center"/>
    </xf>
    <xf numFmtId="2" fontId="55" fillId="0" borderId="1" xfId="6" applyNumberFormat="1" applyFont="1" applyBorder="1" applyAlignment="1">
      <alignment horizontal="right"/>
    </xf>
    <xf numFmtId="2" fontId="56" fillId="0" borderId="1" xfId="6" applyNumberFormat="1" applyFont="1" applyBorder="1" applyAlignment="1">
      <alignment horizontal="right"/>
    </xf>
    <xf numFmtId="174" fontId="24" fillId="0" borderId="1" xfId="6" applyNumberFormat="1" applyFont="1" applyBorder="1" applyAlignment="1">
      <alignment horizontal="right"/>
    </xf>
    <xf numFmtId="2" fontId="36" fillId="0" borderId="1" xfId="6" applyNumberFormat="1" applyFont="1" applyBorder="1" applyAlignment="1">
      <alignment horizontal="right"/>
    </xf>
    <xf numFmtId="0" fontId="25" fillId="0" borderId="1" xfId="6" applyFont="1" applyBorder="1"/>
    <xf numFmtId="166" fontId="11" fillId="3" borderId="1" xfId="1" applyNumberFormat="1" applyFont="1" applyFill="1" applyBorder="1" applyAlignment="1">
      <alignment horizontal="left"/>
    </xf>
    <xf numFmtId="164" fontId="12" fillId="5" borderId="1" xfId="1" applyNumberFormat="1" applyFont="1" applyFill="1" applyBorder="1" applyAlignment="1">
      <alignment horizontal="center"/>
    </xf>
    <xf numFmtId="164" fontId="9" fillId="5" borderId="2" xfId="1" applyNumberFormat="1" applyFont="1" applyFill="1" applyBorder="1" applyAlignment="1">
      <alignment horizontal="center"/>
    </xf>
    <xf numFmtId="164" fontId="9" fillId="5" borderId="3" xfId="1" applyNumberFormat="1" applyFont="1" applyFill="1" applyBorder="1" applyAlignment="1">
      <alignment horizontal="center"/>
    </xf>
    <xf numFmtId="164" fontId="9" fillId="5" borderId="4" xfId="1" applyNumberFormat="1" applyFont="1" applyFill="1" applyBorder="1" applyAlignment="1">
      <alignment horizontal="center"/>
    </xf>
    <xf numFmtId="166" fontId="11" fillId="3" borderId="0" xfId="1" applyNumberFormat="1" applyFont="1" applyFill="1" applyAlignment="1">
      <alignment horizontal="left"/>
    </xf>
    <xf numFmtId="166" fontId="8" fillId="2" borderId="5" xfId="3" applyNumberFormat="1" applyFont="1" applyFill="1" applyBorder="1" applyAlignment="1">
      <alignment horizontal="center"/>
    </xf>
    <xf numFmtId="166" fontId="8" fillId="2" borderId="6" xfId="3" applyNumberFormat="1" applyFont="1" applyFill="1" applyBorder="1" applyAlignment="1">
      <alignment horizontal="center"/>
    </xf>
    <xf numFmtId="166" fontId="8" fillId="2" borderId="7" xfId="3" applyNumberFormat="1" applyFont="1" applyFill="1" applyBorder="1" applyAlignment="1">
      <alignment horizontal="center"/>
    </xf>
    <xf numFmtId="0" fontId="11" fillId="11" borderId="23" xfId="6" applyFont="1" applyFill="1" applyBorder="1" applyAlignment="1">
      <alignment horizontal="left"/>
    </xf>
    <xf numFmtId="0" fontId="11" fillId="11" borderId="29" xfId="6" applyFont="1" applyFill="1" applyBorder="1" applyAlignment="1">
      <alignment horizontal="left"/>
    </xf>
    <xf numFmtId="0" fontId="11" fillId="11" borderId="30" xfId="6" applyFont="1" applyFill="1" applyBorder="1" applyAlignment="1">
      <alignment horizontal="left"/>
    </xf>
    <xf numFmtId="0" fontId="11" fillId="11" borderId="31" xfId="6" applyFont="1" applyFill="1" applyBorder="1" applyAlignment="1">
      <alignment horizontal="left"/>
    </xf>
  </cellXfs>
  <cellStyles count="10">
    <cellStyle name="Comma 2" xfId="9" xr:uid="{78FDF4E2-AA49-4381-B81F-079B95D62934}"/>
    <cellStyle name="Currency 2" xfId="7" xr:uid="{0E2C7DE4-FAD3-41A8-86C5-F3008624D756}"/>
    <cellStyle name="Normal" xfId="0" builtinId="0"/>
    <cellStyle name="Normal 2" xfId="3" xr:uid="{43292154-0AF1-4A44-9CD3-B52E22FB5AF5}"/>
    <cellStyle name="Normal 2 2" xfId="4" xr:uid="{2745E7BB-EB52-456C-907F-EFDE76ED1283}"/>
    <cellStyle name="Normal 2 3" xfId="5" xr:uid="{6ECE41A6-883F-4532-90F6-41D42BE193D3}"/>
    <cellStyle name="Normal 2 3 2" xfId="2" xr:uid="{92D9B751-0336-4288-B6DF-749C4354DC61}"/>
    <cellStyle name="Normal 3" xfId="6" xr:uid="{75491C7B-C0AF-4B25-86EF-249933BE9E61}"/>
    <cellStyle name="Normal 64" xfId="1" xr:uid="{0FC0F756-88B2-4C58-9888-178477C07CBE}"/>
    <cellStyle name="Percent 2" xfId="8" xr:uid="{B7318FC7-2CAD-498F-9845-DE0354F5B43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303268</xdr:colOff>
      <xdr:row>3</xdr:row>
      <xdr:rowOff>18543</xdr:rowOff>
    </xdr:from>
    <xdr:ext cx="420632" cy="339597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AC78AD44-79E2-49C4-B5C8-FF7F21AD4323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68" y="422403"/>
          <a:ext cx="420632" cy="33959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76666</xdr:colOff>
      <xdr:row>2</xdr:row>
      <xdr:rowOff>127131</xdr:rowOff>
    </xdr:from>
    <xdr:ext cx="308859" cy="281082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178B0E6B-FA47-4F90-93D7-9519D8767EE7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66" y="378591"/>
          <a:ext cx="308859" cy="2810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92025</xdr:colOff>
      <xdr:row>3</xdr:row>
      <xdr:rowOff>30394</xdr:rowOff>
    </xdr:from>
    <xdr:ext cx="380415" cy="358225"/>
    <xdr:pic>
      <xdr:nvPicPr>
        <xdr:cNvPr id="2" name="Picture 1">
          <a:extLst>
            <a:ext uri="{FF2B5EF4-FFF2-40B4-BE49-F238E27FC236}">
              <a16:creationId xmlns:a16="http://schemas.microsoft.com/office/drawing/2014/main" id="{F9FA7A99-54D0-4169-AF84-5B58463BD184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25" y="434254"/>
          <a:ext cx="380415" cy="358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21690</xdr:rowOff>
    </xdr:from>
    <xdr:to>
      <xdr:col>3</xdr:col>
      <xdr:colOff>52754</xdr:colOff>
      <xdr:row>3</xdr:row>
      <xdr:rowOff>41032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2048CF-B9CC-4548-8C90-21BC18C60806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20750"/>
          <a:ext cx="334694" cy="3012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1504657</xdr:colOff>
      <xdr:row>4</xdr:row>
      <xdr:rowOff>46306</xdr:rowOff>
    </xdr:from>
    <xdr:to>
      <xdr:col>4</xdr:col>
      <xdr:colOff>1912620</xdr:colOff>
      <xdr:row>6</xdr:row>
      <xdr:rowOff>121335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086F69-44E4-4011-B5C8-2B686DA770EA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157" y="549226"/>
          <a:ext cx="407963" cy="356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1751427</xdr:colOff>
      <xdr:row>3</xdr:row>
      <xdr:rowOff>76200</xdr:rowOff>
    </xdr:from>
    <xdr:to>
      <xdr:col>3</xdr:col>
      <xdr:colOff>2237935</xdr:colOff>
      <xdr:row>5</xdr:row>
      <xdr:rowOff>168812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6DD80F-E23F-44F0-A5E2-6077C84AF1B4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8187" y="457200"/>
          <a:ext cx="486508" cy="3745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885978</xdr:colOff>
      <xdr:row>0</xdr:row>
      <xdr:rowOff>77967</xdr:rowOff>
    </xdr:from>
    <xdr:to>
      <xdr:col>4</xdr:col>
      <xdr:colOff>111760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4FD6AF-1A3F-47A5-B314-F7E38454A41E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598" y="77967"/>
          <a:ext cx="376402" cy="3030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240008</xdr:colOff>
      <xdr:row>3</xdr:row>
      <xdr:rowOff>54199</xdr:rowOff>
    </xdr:from>
    <xdr:ext cx="294340" cy="242396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DA018363-2382-4B01-8398-06E746B26E84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08" y="435199"/>
          <a:ext cx="294340" cy="24239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303529</xdr:colOff>
      <xdr:row>1</xdr:row>
      <xdr:rowOff>58022</xdr:rowOff>
    </xdr:from>
    <xdr:ext cx="297948" cy="233382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D3D1E035-D2F1-499D-B6CE-BA829D78E184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629" y="157082"/>
          <a:ext cx="297948" cy="2333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124722</xdr:colOff>
      <xdr:row>1</xdr:row>
      <xdr:rowOff>58018</xdr:rowOff>
    </xdr:from>
    <xdr:to>
      <xdr:col>1</xdr:col>
      <xdr:colOff>298451</xdr:colOff>
      <xdr:row>3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2CEC23-C913-4AD0-B29E-D4EA04D78593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22" y="157078"/>
          <a:ext cx="326129" cy="2810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SYC%20-%202013.11.18\RS%20-%20Budgets\2013%20-%20Budget\Budget%202013%20Proposed%20BM%20-%202013.01.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_000/Documents/2%20-%20PSYC%20Documents/z%20-%20Other%20Topics/Cruises/Cruise%20&amp;%20Social%20Planning%20for%202017/CruisesSocialsHistorySchedulin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QC_Financials_2022.02_JoyceFullc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19bb150c8d329\Documents\2%20-%20QUEEN%20CITY\1_QC%20Treasurer\1%20-%20QC%20Budgets%20Monthly%20Financials\2019.11%20Reporting\PSYC%20-%202013.11.18\RS%20-%20Budgets\2013%20-%20Budget\Budget%202013%20Proposed%20BM%20-%202013.01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7%20-%20Calendars/Calendars%20Excel/Master%20Yearly%20One%20Page%202017_2025/OnePageYrCalendars_2017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2%20-%20QUEEN%20CITY/1_QC%20Spreadsheets/1_QC%20Spreadsheets%20OAc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3%20-%20Special%20Reporting/QC%20Taxes%20%5e0%20Licenses/QC%20A%20-%20Lewis%20Titland%20General/Lewis_FY19-20_TaxReport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Financials%20FY2021-2022/3%20-%20QC%20Funds%20Transfers/2021.12_FundsXfer_Draft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2%20-%20PSYC/A%20-%20Secretary%202017-2018/Calendars/Calendar%20Mo2Mo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Special%20Other%20Items/QC%20Job%20Descriptions/1%20-%20Treasurer%20Job/x%20-%20Treas%20Job%20Description%20Historical/TreasurerJob_Historicalc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4%20-%20Special%20Reporting/QC%20Invoicing/RollQuartersBillings_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 Planning"/>
      <sheetName val="2012 budget planning"/>
      <sheetName val="Dues Structure"/>
      <sheetName val="Dock Fees"/>
    </sheetNames>
    <sheetDataSet>
      <sheetData sheetId="0" refreshError="1"/>
      <sheetData sheetId="1" refreshError="1"/>
      <sheetData sheetId="2">
        <row r="12">
          <cell r="B12">
            <v>107</v>
          </cell>
        </row>
        <row r="13">
          <cell r="B13">
            <v>22</v>
          </cell>
        </row>
        <row r="14">
          <cell r="B14">
            <v>17</v>
          </cell>
        </row>
        <row r="15">
          <cell r="B15">
            <v>10</v>
          </cell>
        </row>
      </sheetData>
      <sheetData sheetId="3">
        <row r="10">
          <cell r="D10">
            <v>2112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ises &amp; Socials"/>
      <sheetName val="Cruises &amp; Socials Sort 1"/>
      <sheetName val="CruisesSocialsHistoryScheduling"/>
    </sheetNames>
    <definedNames>
      <definedName name="DaysAndWeeks" refersTo="#REF!"/>
    </defined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 To Do &amp; Notes"/>
      <sheetName val="Accts &amp; Codes"/>
      <sheetName val="BLANK BLANK 1"/>
      <sheetName val="Financials Snapshot 21-22 Feb"/>
      <sheetName val="Fiscal Highlights 21-22 Feb"/>
      <sheetName val="Income Statement 21-22 Feb"/>
      <sheetName val="Bainbridge Is 21-22 Feb"/>
      <sheetName val="Committees 21-22 Feb"/>
      <sheetName val="Balance Sheet 21-22 Feb"/>
      <sheetName val="Banking &amp; InvestM 21-22 Feb"/>
      <sheetName val="Capital 21-22 Feb"/>
      <sheetName val="SpiritsStores 21-22 Feb"/>
      <sheetName val="Membership 21-22 Feb"/>
      <sheetName val="BLANK BLANK 2"/>
      <sheetName val="BalS Accts Recons To Do"/>
      <sheetName val="Bank Accts Bal's As Needed"/>
      <sheetName val="Comparison Reports 1 21-22"/>
      <sheetName val="Comparison Rpts 2 16-22"/>
      <sheetName val="Consolidated 21-22"/>
      <sheetName val="SubAccts 21-22"/>
      <sheetName val="520 DOT History"/>
      <sheetName val="10% Cals FY21-22"/>
      <sheetName val="10% Cals FY20-21 Old"/>
      <sheetName val="Banking Dollars History"/>
      <sheetName val="Calendar 2022"/>
      <sheetName val="Capital Assets Resolution"/>
      <sheetName val="CommD Fund Report"/>
      <sheetName val="CommD Misc Report"/>
      <sheetName val="ENet Topics"/>
      <sheetName val="Electrical Net"/>
      <sheetName val="FundsXfers Grouped"/>
      <sheetName val="FundsXfers Contingency"/>
      <sheetName val="Hist M2M MemberS 18-22"/>
      <sheetName val="JVs FY21-22"/>
      <sheetName val="JVs FY20-21"/>
      <sheetName val="JVs T-Bills"/>
      <sheetName val="JVs FY19-20"/>
      <sheetName val="JVs FY18-19"/>
      <sheetName val="M&amp;L 21-22"/>
      <sheetName val="P&amp;F Fiscal Mtg 2021.11.08"/>
      <sheetName val="PrePaid Exp 21-22"/>
      <sheetName val="PrePaid Exp FY20-21 YE"/>
      <sheetName val="Quarters Rolls"/>
      <sheetName val="SpiritsStoresJr All History"/>
      <sheetName val="Spirits FY21-22"/>
      <sheetName val="Stores FY21-22"/>
      <sheetName val="BLANK BLANK 3"/>
      <sheetName val="Spirits FY20-21"/>
      <sheetName val="Spirits FY19-20"/>
      <sheetName val="Spirits FY18-19"/>
      <sheetName val="BLANK BLANK 4"/>
      <sheetName val="Stores FY20-21"/>
      <sheetName val="Stores FY19-20"/>
      <sheetName val="Stores FY18-19"/>
      <sheetName val="Taxes History Paid"/>
      <sheetName val="Taxes PFML"/>
      <sheetName val="Taxes 941 Mo Detail"/>
      <sheetName val="Taxes PR Sum 21-22 Mo"/>
      <sheetName val="Taxes PR Sum 20-21 Yr"/>
      <sheetName val="Taxes PR Sum 19-20 Yr"/>
      <sheetName val="Taxes PR Sum 18-19 Yr"/>
      <sheetName val="Taxes PR Sum 17-18 Yr"/>
      <sheetName val="Website Updates"/>
      <sheetName val="Expense Report Form"/>
      <sheetName val="FY21-22 Budget Final Clarified"/>
      <sheetName val="FY21-22 Budget Final"/>
      <sheetName val="FY20-21 Budget Final"/>
      <sheetName val="FY19-20 Budget Final"/>
      <sheetName val="FY18-19 Budget Final"/>
      <sheetName val="x-Financials Snapshot 21-22 Old"/>
      <sheetName val="x-10% Cals FY20-21 NotUsed"/>
      <sheetName val="x-Balance Sheet 21-22 Old"/>
      <sheetName val="x-Capital Assets &amp; Funds 21-22"/>
      <sheetName val="x-Capital Assets &amp; Funds Old"/>
      <sheetName val="x-FundsXfers 2020.12-2021.12"/>
      <sheetName val="x-FundsXfers 2019.09-2021.09"/>
      <sheetName val="x-FundsXfers Audit"/>
      <sheetName val="x-PhotographyHistory"/>
      <sheetName val="x-Taxes PR Sum 20-21 Mo"/>
    </sheetNames>
    <sheetDataSet>
      <sheetData sheetId="0">
        <row r="3">
          <cell r="D3">
            <v>44593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E48">
            <v>49959.56</v>
          </cell>
        </row>
        <row r="49">
          <cell r="E49">
            <v>858782.95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 Planning"/>
      <sheetName val="2012 budget planning"/>
      <sheetName val="Dues Structure"/>
      <sheetName val="Dock Fees"/>
    </sheetNames>
    <sheetDataSet>
      <sheetData sheetId="0" refreshError="1"/>
      <sheetData sheetId="1" refreshError="1"/>
      <sheetData sheetId="2">
        <row r="12">
          <cell r="B12">
            <v>107</v>
          </cell>
        </row>
        <row r="13">
          <cell r="B13">
            <v>22</v>
          </cell>
        </row>
        <row r="14">
          <cell r="B14">
            <v>17</v>
          </cell>
        </row>
        <row r="15">
          <cell r="B15">
            <v>10</v>
          </cell>
        </row>
      </sheetData>
      <sheetData sheetId="3">
        <row r="10">
          <cell r="D10">
            <v>2112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2019"/>
      <sheetName val="2020"/>
      <sheetName val="2021"/>
      <sheetName val="2022"/>
      <sheetName val="2023"/>
      <sheetName val="2024"/>
      <sheetName val="2025"/>
    </sheetNames>
    <sheetDataSet>
      <sheetData sheetId="0"/>
      <sheetData sheetId="1">
        <row r="1">
          <cell r="B1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To Do"/>
      <sheetName val="Treas Overall"/>
      <sheetName val="Officers Cmtes Appts"/>
      <sheetName val="Officers Cmtes Sort Alpha"/>
      <sheetName val="Officers Cmtes Sort Committee"/>
      <sheetName val="Forms Expense Report"/>
      <sheetName val="Overall Procedures"/>
      <sheetName val="Contacts"/>
      <sheetName val="Officers Cmtes Sort Alpha Name"/>
    </sheetNames>
    <definedNames>
      <definedName name="DaysAndWeeks" refersTo="#REF!" sheetId="2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es &amp; Pd Family"/>
      <sheetName val="Lewis_FY19-20_TaxReporting"/>
    </sheetNames>
    <definedNames>
      <definedName name="DaysAndWeeks" refersTo="#REF!"/>
    </defined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2021 New"/>
      <sheetName val="2021.12_FundsXfer_Draft2"/>
    </sheetNames>
    <definedNames>
      <definedName name="DaysAndWeeks" refersTo="#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Calendar Full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Holidays"/>
      <sheetName val="Settings"/>
      <sheetName val="Calendar Mo2Mo 2018"/>
    </sheetNames>
    <sheetDataSet>
      <sheetData sheetId="0">
        <row r="3">
          <cell r="X3">
            <v>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4">
          <cell r="I4" t="str">
            <v>SUNDAY</v>
          </cell>
          <cell r="R4">
            <v>2018</v>
          </cell>
        </row>
        <row r="5">
          <cell r="I5" t="b">
            <v>1</v>
          </cell>
        </row>
        <row r="6">
          <cell r="I6" t="b">
            <v>1</v>
          </cell>
        </row>
        <row r="7">
          <cell r="I7" t="b">
            <v>1</v>
          </cell>
        </row>
      </sheetData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 Duties By Time"/>
      <sheetName val="Joyce List 1"/>
      <sheetName val="Joyce List 2"/>
      <sheetName val="OA To Do 1"/>
      <sheetName val="OA To Do 2"/>
      <sheetName val="OA To Do 3"/>
      <sheetName val="Bob List 1"/>
      <sheetName val="Bob List 2"/>
      <sheetName val="Officers Cmtes Appts"/>
      <sheetName val="Officers Cmtes Alpha"/>
      <sheetName val="Officers CommT CommT "/>
      <sheetName val="x-OA Treasurer"/>
      <sheetName val="x-Treas OA ToDo"/>
      <sheetName val="x-Treas Assignments"/>
      <sheetName val="TreasurerJob_Historicalc2"/>
    </sheetNames>
    <definedNames>
      <definedName name="CalYear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 Rolls (2)"/>
      <sheetName val="RollQuartersBillings_20-21"/>
    </sheetNames>
    <definedNames>
      <definedName name="CalYear" refersTo="#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3B6B8-835F-474D-A5FC-7EE85EFAAF6B}">
  <sheetPr>
    <tabColor rgb="FF6600FF"/>
  </sheetPr>
  <dimension ref="A1:L81"/>
  <sheetViews>
    <sheetView tabSelected="1" zoomScaleNormal="100" zoomScaleSheetLayoutView="100" workbookViewId="0">
      <selection activeCell="B20" sqref="B20"/>
    </sheetView>
  </sheetViews>
  <sheetFormatPr defaultColWidth="10.109375" defaultRowHeight="9.6" x14ac:dyDescent="0.2"/>
  <cols>
    <col min="1" max="1" width="2.44140625" style="1" customWidth="1"/>
    <col min="2" max="2" width="44" style="2" customWidth="1"/>
    <col min="3" max="3" width="2.21875" style="3" customWidth="1"/>
    <col min="4" max="4" width="10.5546875" style="4" bestFit="1" customWidth="1"/>
    <col min="5" max="5" width="10.77734375" style="4" customWidth="1"/>
    <col min="6" max="6" width="11.5546875" style="5" bestFit="1" customWidth="1"/>
    <col min="7" max="7" width="6.21875" style="6" bestFit="1" customWidth="1"/>
    <col min="8" max="8" width="2.21875" style="7" customWidth="1"/>
    <col min="9" max="9" width="12.21875" style="5" bestFit="1" customWidth="1"/>
    <col min="10" max="10" width="12.33203125" style="5" customWidth="1"/>
    <col min="11" max="11" width="11.5546875" style="4" bestFit="1" customWidth="1"/>
    <col min="12" max="12" width="3.6640625" style="8" customWidth="1"/>
    <col min="13" max="16384" width="10.109375" style="12"/>
  </cols>
  <sheetData>
    <row r="1" spans="1:12" x14ac:dyDescent="0.2">
      <c r="B1" s="2" t="s">
        <v>0</v>
      </c>
    </row>
    <row r="2" spans="1:12" s="20" customFormat="1" ht="12" x14ac:dyDescent="0.25">
      <c r="A2" s="13"/>
      <c r="B2" s="14" t="s">
        <v>1</v>
      </c>
      <c r="C2" s="15"/>
      <c r="D2" s="16"/>
      <c r="E2" s="16"/>
      <c r="F2" s="16"/>
      <c r="G2" s="17"/>
      <c r="H2" s="14"/>
      <c r="I2" s="16"/>
      <c r="J2" s="16"/>
      <c r="K2" s="16"/>
      <c r="L2" s="18"/>
    </row>
    <row r="3" spans="1:12" s="27" customFormat="1" ht="10.199999999999999" x14ac:dyDescent="0.2">
      <c r="A3" s="21"/>
      <c r="B3" s="627">
        <f>'[11]OA To Do &amp; Notes'!D3</f>
        <v>44593</v>
      </c>
      <c r="C3" s="627"/>
      <c r="D3" s="22"/>
      <c r="E3" s="23"/>
      <c r="F3" s="23"/>
      <c r="G3" s="24"/>
      <c r="H3" s="23"/>
      <c r="I3" s="22"/>
      <c r="J3" s="22"/>
      <c r="K3" s="22"/>
      <c r="L3" s="25"/>
    </row>
    <row r="4" spans="1:12" s="32" customFormat="1" x14ac:dyDescent="0.2">
      <c r="A4" s="1"/>
      <c r="B4" s="28"/>
      <c r="C4" s="29"/>
      <c r="D4" s="4"/>
      <c r="E4" s="4"/>
      <c r="F4" s="4"/>
      <c r="G4" s="30"/>
      <c r="H4" s="28"/>
      <c r="I4" s="4"/>
      <c r="J4" s="4"/>
      <c r="K4" s="4"/>
      <c r="L4" s="31"/>
    </row>
    <row r="5" spans="1:12" s="32" customFormat="1" x14ac:dyDescent="0.2">
      <c r="A5" s="1"/>
      <c r="B5" s="28"/>
      <c r="C5" s="29"/>
      <c r="D5" s="4"/>
      <c r="E5" s="4"/>
      <c r="F5" s="4"/>
      <c r="G5" s="30"/>
      <c r="H5" s="28"/>
      <c r="I5" s="628" t="s">
        <v>2</v>
      </c>
      <c r="J5" s="628"/>
      <c r="K5" s="628"/>
      <c r="L5" s="31"/>
    </row>
    <row r="6" spans="1:12" s="32" customFormat="1" x14ac:dyDescent="0.2">
      <c r="A6" s="1"/>
      <c r="B6" s="28"/>
      <c r="C6" s="29"/>
      <c r="D6" s="4"/>
      <c r="E6" s="4"/>
      <c r="F6" s="4"/>
      <c r="G6" s="30"/>
      <c r="H6" s="28"/>
      <c r="I6" s="629" t="s">
        <v>3</v>
      </c>
      <c r="J6" s="630"/>
      <c r="K6" s="631"/>
      <c r="L6" s="31"/>
    </row>
    <row r="7" spans="1:12" s="32" customFormat="1" x14ac:dyDescent="0.2">
      <c r="A7" s="1"/>
      <c r="B7" s="28"/>
      <c r="C7" s="29"/>
      <c r="D7" s="4"/>
      <c r="E7" s="4"/>
      <c r="F7" s="4"/>
      <c r="G7" s="30"/>
      <c r="H7" s="28"/>
      <c r="I7" s="4"/>
      <c r="J7" s="4"/>
      <c r="K7" s="4"/>
      <c r="L7" s="31"/>
    </row>
    <row r="8" spans="1:12" s="39" customFormat="1" ht="19.2" x14ac:dyDescent="0.2">
      <c r="A8" s="33"/>
      <c r="B8" s="34" t="s">
        <v>4</v>
      </c>
      <c r="C8" s="35"/>
      <c r="D8" s="36" t="s">
        <v>5</v>
      </c>
      <c r="E8" s="36" t="s">
        <v>6</v>
      </c>
      <c r="F8" s="36" t="s">
        <v>7</v>
      </c>
      <c r="G8" s="37" t="s">
        <v>8</v>
      </c>
      <c r="H8" s="35"/>
      <c r="I8" s="36" t="s">
        <v>9</v>
      </c>
      <c r="J8" s="36" t="s">
        <v>10</v>
      </c>
      <c r="K8" s="36" t="s">
        <v>11</v>
      </c>
      <c r="L8" s="38"/>
    </row>
    <row r="9" spans="1:12" s="32" customFormat="1" x14ac:dyDescent="0.2">
      <c r="A9" s="1"/>
      <c r="B9" s="28"/>
      <c r="C9" s="40"/>
      <c r="D9" s="4"/>
      <c r="E9" s="4"/>
      <c r="F9" s="4"/>
      <c r="G9" s="30"/>
      <c r="H9" s="41"/>
      <c r="I9" s="4"/>
      <c r="J9" s="4"/>
      <c r="K9" s="4"/>
      <c r="L9" s="31"/>
    </row>
    <row r="10" spans="1:12" s="32" customFormat="1" x14ac:dyDescent="0.2">
      <c r="A10" s="1"/>
      <c r="B10" s="28"/>
      <c r="C10" s="40"/>
      <c r="D10" s="4"/>
      <c r="E10" s="4"/>
      <c r="F10" s="4"/>
      <c r="G10" s="30"/>
      <c r="H10" s="41"/>
      <c r="I10" s="4"/>
      <c r="J10" s="4"/>
      <c r="K10" s="4"/>
      <c r="L10" s="31"/>
    </row>
    <row r="11" spans="1:12" s="32" customFormat="1" ht="10.199999999999999" x14ac:dyDescent="0.2">
      <c r="A11" s="1"/>
      <c r="B11" s="42" t="s">
        <v>12</v>
      </c>
      <c r="C11" s="40"/>
      <c r="D11" s="4"/>
      <c r="E11" s="4"/>
      <c r="F11" s="4"/>
      <c r="G11" s="6"/>
      <c r="H11" s="4"/>
      <c r="I11" s="4"/>
      <c r="J11" s="4"/>
      <c r="K11" s="4"/>
      <c r="L11" s="31"/>
    </row>
    <row r="12" spans="1:12" s="32" customFormat="1" x14ac:dyDescent="0.2">
      <c r="A12" s="1"/>
      <c r="B12" s="28"/>
      <c r="C12" s="40"/>
      <c r="D12" s="4"/>
      <c r="E12" s="4"/>
      <c r="F12" s="4"/>
      <c r="G12" s="30"/>
      <c r="H12" s="41"/>
      <c r="I12" s="4"/>
      <c r="J12" s="4"/>
      <c r="K12" s="4"/>
      <c r="L12" s="31"/>
    </row>
    <row r="13" spans="1:12" s="32" customFormat="1" x14ac:dyDescent="0.2">
      <c r="A13" s="1"/>
      <c r="B13" s="2" t="s">
        <v>13</v>
      </c>
      <c r="C13" s="40"/>
      <c r="D13" s="5">
        <v>1420459.95</v>
      </c>
      <c r="E13" s="5">
        <v>1168513</v>
      </c>
      <c r="F13" s="5">
        <f>D13-E13</f>
        <v>251946.94999999995</v>
      </c>
      <c r="G13" s="6">
        <f>D13/E13</f>
        <v>1.2156133051151334</v>
      </c>
      <c r="H13" s="41"/>
      <c r="I13" s="5">
        <f>D13</f>
        <v>1420459.95</v>
      </c>
      <c r="J13" s="5">
        <v>1418320.58</v>
      </c>
      <c r="K13" s="4">
        <f t="shared" ref="K13" si="0">I13-J13</f>
        <v>2139.3699999998789</v>
      </c>
      <c r="L13" s="31"/>
    </row>
    <row r="14" spans="1:12" s="32" customFormat="1" x14ac:dyDescent="0.2">
      <c r="A14" s="1"/>
      <c r="B14" s="2" t="s">
        <v>14</v>
      </c>
      <c r="C14" s="40"/>
      <c r="D14" s="5">
        <v>319019.46999999997</v>
      </c>
      <c r="E14" s="5">
        <v>831235</v>
      </c>
      <c r="F14" s="5">
        <f>D14-E14</f>
        <v>-512215.53</v>
      </c>
      <c r="G14" s="6">
        <f t="shared" ref="G14" si="1">D14/E14</f>
        <v>0.38378974658189319</v>
      </c>
      <c r="H14" s="41"/>
      <c r="I14" s="5">
        <f>D14</f>
        <v>319019.46999999997</v>
      </c>
      <c r="J14" s="5">
        <v>262667.07</v>
      </c>
      <c r="K14" s="4">
        <v>56579.48</v>
      </c>
      <c r="L14" s="31"/>
    </row>
    <row r="15" spans="1:12" s="32" customFormat="1" x14ac:dyDescent="0.2">
      <c r="A15" s="1"/>
      <c r="B15" s="43" t="s">
        <v>15</v>
      </c>
      <c r="C15" s="44"/>
      <c r="D15" s="45">
        <f>D13-D14</f>
        <v>1101440.48</v>
      </c>
      <c r="E15" s="45">
        <f t="shared" ref="E15:F15" si="2">E13-E14</f>
        <v>337278</v>
      </c>
      <c r="F15" s="45">
        <f t="shared" si="2"/>
        <v>764162.48</v>
      </c>
      <c r="G15" s="46"/>
      <c r="H15" s="47"/>
      <c r="I15" s="45">
        <f>I13-I14</f>
        <v>1101440.48</v>
      </c>
      <c r="J15" s="45">
        <f>J13-J14</f>
        <v>1155653.51</v>
      </c>
      <c r="K15" s="45">
        <f>K13-K14</f>
        <v>-54440.110000000124</v>
      </c>
      <c r="L15" s="31"/>
    </row>
    <row r="16" spans="1:12" s="32" customFormat="1" x14ac:dyDescent="0.2">
      <c r="A16" s="1"/>
      <c r="B16" s="28" t="s">
        <v>16</v>
      </c>
      <c r="C16" s="40"/>
      <c r="D16" s="4"/>
      <c r="E16" s="5"/>
      <c r="F16" s="5"/>
      <c r="G16" s="6"/>
      <c r="H16" s="41"/>
      <c r="I16" s="5"/>
      <c r="J16" s="5"/>
      <c r="K16" s="4"/>
      <c r="L16" s="31"/>
    </row>
    <row r="17" spans="1:12" s="32" customFormat="1" x14ac:dyDescent="0.2">
      <c r="A17" s="1"/>
      <c r="B17" s="28"/>
      <c r="C17" s="40"/>
      <c r="D17" s="4"/>
      <c r="E17" s="5"/>
      <c r="F17" s="5"/>
      <c r="G17" s="6"/>
      <c r="H17" s="41"/>
      <c r="I17" s="5"/>
      <c r="J17" s="5"/>
      <c r="K17" s="4"/>
      <c r="L17" s="31"/>
    </row>
    <row r="18" spans="1:12" s="32" customFormat="1" x14ac:dyDescent="0.2">
      <c r="A18" s="1"/>
      <c r="B18" s="2" t="s">
        <v>17</v>
      </c>
      <c r="C18" s="40"/>
      <c r="D18" s="5">
        <v>0</v>
      </c>
      <c r="E18" s="5">
        <v>0</v>
      </c>
      <c r="F18" s="5">
        <f>D18-E18</f>
        <v>0</v>
      </c>
      <c r="G18" s="6">
        <v>0</v>
      </c>
      <c r="H18" s="41"/>
      <c r="I18" s="5">
        <f>D18</f>
        <v>0</v>
      </c>
      <c r="J18" s="5">
        <v>0</v>
      </c>
      <c r="K18" s="4">
        <f>I18-J18</f>
        <v>0</v>
      </c>
      <c r="L18" s="31"/>
    </row>
    <row r="19" spans="1:12" s="32" customFormat="1" x14ac:dyDescent="0.2">
      <c r="A19" s="1"/>
      <c r="B19" s="43" t="s">
        <v>18</v>
      </c>
      <c r="C19" s="44"/>
      <c r="D19" s="45">
        <f>D15-D18</f>
        <v>1101440.48</v>
      </c>
      <c r="E19" s="45">
        <f>E15-E18</f>
        <v>337278</v>
      </c>
      <c r="F19" s="45">
        <f>F15-F18</f>
        <v>764162.48</v>
      </c>
      <c r="G19" s="46"/>
      <c r="H19" s="47"/>
      <c r="I19" s="45">
        <f>I15-I18</f>
        <v>1101440.48</v>
      </c>
      <c r="J19" s="45">
        <f>J15-J18</f>
        <v>1155653.51</v>
      </c>
      <c r="K19" s="45">
        <f>K15-K18</f>
        <v>-54440.110000000124</v>
      </c>
      <c r="L19" s="31"/>
    </row>
    <row r="20" spans="1:12" s="32" customFormat="1" x14ac:dyDescent="0.2">
      <c r="A20" s="1"/>
      <c r="B20" s="28"/>
      <c r="C20" s="40"/>
      <c r="D20" s="4"/>
      <c r="E20" s="5"/>
      <c r="F20" s="5"/>
      <c r="G20" s="6"/>
      <c r="H20" s="41"/>
      <c r="I20" s="5"/>
      <c r="J20" s="5"/>
      <c r="K20" s="4"/>
      <c r="L20" s="31"/>
    </row>
    <row r="21" spans="1:12" s="32" customFormat="1" x14ac:dyDescent="0.2">
      <c r="A21" s="1"/>
      <c r="B21" s="28"/>
      <c r="C21" s="40"/>
      <c r="D21" s="4"/>
      <c r="E21" s="5"/>
      <c r="F21" s="5"/>
      <c r="G21" s="6"/>
      <c r="H21" s="41"/>
      <c r="I21" s="5"/>
      <c r="J21" s="5"/>
      <c r="K21" s="4"/>
      <c r="L21" s="31"/>
    </row>
    <row r="22" spans="1:12" s="32" customFormat="1" x14ac:dyDescent="0.2">
      <c r="A22" s="1"/>
      <c r="B22" s="2" t="s">
        <v>19</v>
      </c>
      <c r="C22" s="40"/>
      <c r="D22" s="5">
        <v>-34542.32</v>
      </c>
      <c r="E22" s="5">
        <v>-40793</v>
      </c>
      <c r="F22" s="5">
        <f>D22-E22</f>
        <v>6250.68</v>
      </c>
      <c r="G22" s="6">
        <f t="shared" ref="G22:G23" si="3">D22/E22</f>
        <v>0.84677076949476626</v>
      </c>
      <c r="H22" s="41"/>
      <c r="I22" s="5">
        <f>D22</f>
        <v>-34542.32</v>
      </c>
      <c r="J22" s="5">
        <v>-34542.32</v>
      </c>
      <c r="K22" s="4">
        <f>I22-J22</f>
        <v>0</v>
      </c>
      <c r="L22" s="31"/>
    </row>
    <row r="23" spans="1:12" s="32" customFormat="1" x14ac:dyDescent="0.2">
      <c r="A23" s="1"/>
      <c r="B23" s="2" t="s">
        <v>20</v>
      </c>
      <c r="C23" s="40"/>
      <c r="D23" s="5">
        <v>22129.53</v>
      </c>
      <c r="E23" s="5">
        <v>87422</v>
      </c>
      <c r="F23" s="5">
        <f>D23-E23</f>
        <v>-65292.47</v>
      </c>
      <c r="G23" s="6">
        <f t="shared" si="3"/>
        <v>0.25313456566996867</v>
      </c>
      <c r="H23" s="41"/>
      <c r="I23" s="5">
        <f>D23</f>
        <v>22129.53</v>
      </c>
      <c r="J23" s="5">
        <v>18203.28</v>
      </c>
      <c r="K23" s="4">
        <f>I23-J23</f>
        <v>3926.25</v>
      </c>
      <c r="L23" s="31"/>
    </row>
    <row r="24" spans="1:12" s="32" customFormat="1" x14ac:dyDescent="0.2">
      <c r="A24" s="1"/>
      <c r="B24" s="43" t="s">
        <v>21</v>
      </c>
      <c r="C24" s="44"/>
      <c r="D24" s="45">
        <f>SUM(D22:D23)</f>
        <v>-12412.79</v>
      </c>
      <c r="E24" s="45">
        <f t="shared" ref="E24:F24" si="4">SUM(E22:E23)</f>
        <v>46629</v>
      </c>
      <c r="F24" s="45">
        <f t="shared" si="4"/>
        <v>-59041.79</v>
      </c>
      <c r="G24" s="46"/>
      <c r="H24" s="47"/>
      <c r="I24" s="45">
        <f>SUM(I22:I23)</f>
        <v>-12412.79</v>
      </c>
      <c r="J24" s="45">
        <f t="shared" ref="J24:K24" si="5">SUM(J22:J23)</f>
        <v>-16339.04</v>
      </c>
      <c r="K24" s="45">
        <f t="shared" si="5"/>
        <v>3926.25</v>
      </c>
      <c r="L24" s="31"/>
    </row>
    <row r="25" spans="1:12" x14ac:dyDescent="0.2">
      <c r="B25" s="28"/>
      <c r="C25" s="40"/>
      <c r="E25" s="5"/>
      <c r="H25" s="41"/>
      <c r="L25" s="31"/>
    </row>
    <row r="26" spans="1:12" x14ac:dyDescent="0.2">
      <c r="B26" s="28"/>
      <c r="C26" s="40"/>
      <c r="E26" s="5"/>
      <c r="H26" s="41"/>
      <c r="L26" s="31"/>
    </row>
    <row r="27" spans="1:12" x14ac:dyDescent="0.2">
      <c r="B27" s="43" t="s">
        <v>22</v>
      </c>
      <c r="C27" s="44"/>
      <c r="D27" s="48">
        <v>24633.17</v>
      </c>
      <c r="E27" s="48">
        <v>80846</v>
      </c>
      <c r="F27" s="48">
        <f>D27-E27</f>
        <v>-56212.83</v>
      </c>
      <c r="G27" s="46">
        <f>D27/E27</f>
        <v>0.30469250179353335</v>
      </c>
      <c r="H27" s="47"/>
      <c r="I27" s="48">
        <f>D27</f>
        <v>24633.17</v>
      </c>
      <c r="J27" s="48">
        <v>16505.64</v>
      </c>
      <c r="K27" s="45">
        <f>I27-J27</f>
        <v>8127.5299999999988</v>
      </c>
      <c r="L27" s="31"/>
    </row>
    <row r="28" spans="1:12" x14ac:dyDescent="0.2">
      <c r="L28" s="31"/>
    </row>
    <row r="29" spans="1:12" s="32" customFormat="1" x14ac:dyDescent="0.2">
      <c r="A29" s="1"/>
      <c r="B29" s="28"/>
      <c r="C29" s="3"/>
      <c r="D29" s="4"/>
      <c r="E29" s="4"/>
      <c r="F29" s="4"/>
      <c r="G29" s="6"/>
      <c r="H29" s="7"/>
      <c r="I29" s="4"/>
      <c r="J29" s="5"/>
      <c r="K29" s="4"/>
      <c r="L29" s="31"/>
    </row>
    <row r="30" spans="1:12" s="32" customFormat="1" ht="10.199999999999999" x14ac:dyDescent="0.2">
      <c r="A30" s="1"/>
      <c r="B30" s="42" t="s">
        <v>23</v>
      </c>
      <c r="C30" s="3"/>
      <c r="D30" s="4"/>
      <c r="E30" s="4"/>
      <c r="F30" s="4"/>
      <c r="G30" s="6"/>
      <c r="H30" s="7"/>
      <c r="I30" s="4"/>
      <c r="J30" s="5"/>
      <c r="K30" s="4"/>
      <c r="L30" s="31"/>
    </row>
    <row r="31" spans="1:12" x14ac:dyDescent="0.2">
      <c r="B31" s="28"/>
      <c r="F31" s="4"/>
      <c r="I31" s="4"/>
      <c r="L31" s="31"/>
    </row>
    <row r="32" spans="1:12" s="49" customFormat="1" x14ac:dyDescent="0.2">
      <c r="A32" s="1"/>
      <c r="B32" s="43" t="s">
        <v>24</v>
      </c>
      <c r="C32" s="3"/>
      <c r="D32" s="4"/>
      <c r="E32" s="4"/>
      <c r="F32" s="4"/>
      <c r="G32" s="6"/>
      <c r="H32" s="7"/>
      <c r="I32" s="4"/>
      <c r="J32" s="5"/>
      <c r="K32" s="4"/>
      <c r="L32" s="31"/>
    </row>
    <row r="33" spans="1:12" s="49" customFormat="1" x14ac:dyDescent="0.2">
      <c r="A33" s="1"/>
      <c r="B33" s="28"/>
      <c r="C33" s="3"/>
      <c r="D33" s="4"/>
      <c r="E33" s="4"/>
      <c r="F33" s="4"/>
      <c r="G33" s="6"/>
      <c r="H33" s="7"/>
      <c r="I33" s="4"/>
      <c r="J33" s="5"/>
      <c r="K33" s="4"/>
      <c r="L33" s="31"/>
    </row>
    <row r="34" spans="1:12" s="49" customFormat="1" x14ac:dyDescent="0.2">
      <c r="A34" s="1"/>
      <c r="B34" s="2" t="s">
        <v>25</v>
      </c>
      <c r="C34" s="3"/>
      <c r="D34" s="5"/>
      <c r="E34" s="4"/>
      <c r="F34" s="5">
        <v>49959.46</v>
      </c>
      <c r="G34" s="6"/>
      <c r="H34" s="7"/>
      <c r="I34" s="4"/>
      <c r="J34" s="5"/>
      <c r="K34" s="4"/>
      <c r="L34" s="31"/>
    </row>
    <row r="35" spans="1:12" s="29" customFormat="1" x14ac:dyDescent="0.2">
      <c r="A35" s="1"/>
      <c r="B35" s="2" t="s">
        <v>26</v>
      </c>
      <c r="C35" s="3"/>
      <c r="D35" s="5"/>
      <c r="E35" s="4"/>
      <c r="F35" s="5">
        <v>858782.95</v>
      </c>
      <c r="G35" s="6"/>
      <c r="H35" s="7"/>
      <c r="I35" s="4"/>
      <c r="J35" s="5"/>
      <c r="K35" s="4"/>
      <c r="L35" s="8"/>
    </row>
    <row r="36" spans="1:12" s="49" customFormat="1" x14ac:dyDescent="0.2">
      <c r="A36" s="1"/>
      <c r="B36" s="2" t="s">
        <v>27</v>
      </c>
      <c r="C36" s="3"/>
      <c r="D36" s="5"/>
      <c r="E36" s="4"/>
      <c r="F36" s="5">
        <v>647089.19999999995</v>
      </c>
      <c r="G36" s="6"/>
      <c r="H36" s="7"/>
      <c r="I36" s="4"/>
      <c r="J36" s="5"/>
      <c r="K36" s="4"/>
      <c r="L36" s="8"/>
    </row>
    <row r="37" spans="1:12" s="49" customFormat="1" x14ac:dyDescent="0.2">
      <c r="A37" s="1"/>
      <c r="B37" s="43" t="s">
        <v>28</v>
      </c>
      <c r="C37" s="50"/>
      <c r="D37" s="45"/>
      <c r="E37" s="45"/>
      <c r="F37" s="45">
        <f>SUM(F34:F36)</f>
        <v>1555831.6099999999</v>
      </c>
      <c r="G37" s="6"/>
      <c r="H37" s="7"/>
      <c r="I37" s="4"/>
      <c r="J37" s="5"/>
      <c r="K37" s="4"/>
      <c r="L37" s="8"/>
    </row>
    <row r="38" spans="1:12" s="49" customFormat="1" x14ac:dyDescent="0.2">
      <c r="A38" s="1"/>
      <c r="B38" s="28"/>
      <c r="C38" s="51"/>
      <c r="D38" s="4"/>
      <c r="E38" s="4"/>
      <c r="F38" s="4"/>
      <c r="G38" s="6"/>
      <c r="H38" s="7"/>
      <c r="I38" s="4"/>
      <c r="J38" s="5"/>
      <c r="K38" s="4"/>
      <c r="L38" s="8"/>
    </row>
    <row r="39" spans="1:12" s="49" customFormat="1" x14ac:dyDescent="0.2">
      <c r="A39" s="1"/>
      <c r="B39" s="28"/>
      <c r="C39" s="51"/>
      <c r="D39" s="4"/>
      <c r="E39" s="4"/>
      <c r="F39" s="4"/>
      <c r="G39" s="6"/>
      <c r="H39" s="7"/>
      <c r="I39" s="4"/>
      <c r="J39" s="5"/>
      <c r="K39" s="4"/>
      <c r="L39" s="8"/>
    </row>
    <row r="40" spans="1:12" s="49" customFormat="1" x14ac:dyDescent="0.2">
      <c r="A40" s="1"/>
      <c r="B40" s="2" t="s">
        <v>29</v>
      </c>
      <c r="C40" s="3"/>
      <c r="D40" s="5"/>
      <c r="E40" s="4"/>
      <c r="F40" s="4">
        <v>232538.73</v>
      </c>
      <c r="G40" s="6"/>
      <c r="H40" s="7"/>
      <c r="I40" s="4"/>
      <c r="J40" s="5"/>
      <c r="K40" s="4"/>
      <c r="L40" s="8"/>
    </row>
    <row r="41" spans="1:12" s="49" customFormat="1" x14ac:dyDescent="0.2">
      <c r="A41" s="1"/>
      <c r="B41" s="28"/>
      <c r="C41" s="3"/>
      <c r="D41" s="4"/>
      <c r="E41" s="4"/>
      <c r="F41" s="4"/>
      <c r="G41" s="6"/>
      <c r="H41" s="7"/>
      <c r="I41" s="4"/>
      <c r="J41" s="5"/>
      <c r="K41" s="4"/>
      <c r="L41" s="31"/>
    </row>
    <row r="42" spans="1:12" s="49" customFormat="1" x14ac:dyDescent="0.2">
      <c r="A42" s="1"/>
      <c r="D42" s="2"/>
      <c r="E42" s="2"/>
      <c r="F42" s="2"/>
      <c r="G42" s="6"/>
      <c r="H42" s="7"/>
      <c r="I42" s="4"/>
      <c r="J42" s="5"/>
      <c r="K42" s="4"/>
      <c r="L42" s="31"/>
    </row>
    <row r="43" spans="1:12" s="49" customFormat="1" x14ac:dyDescent="0.2">
      <c r="A43" s="1"/>
      <c r="B43" s="52"/>
      <c r="C43" s="52"/>
      <c r="D43" s="52"/>
      <c r="E43" s="52"/>
      <c r="F43" s="52"/>
      <c r="G43" s="52"/>
      <c r="H43" s="53"/>
      <c r="I43" s="4"/>
      <c r="J43" s="5"/>
      <c r="K43" s="4"/>
      <c r="L43" s="31"/>
    </row>
    <row r="44" spans="1:12" s="49" customFormat="1" x14ac:dyDescent="0.2">
      <c r="A44" s="1"/>
      <c r="B44" s="54" t="s">
        <v>30</v>
      </c>
      <c r="C44" s="52"/>
      <c r="D44" s="55">
        <f>D13-644000</f>
        <v>776459.95</v>
      </c>
      <c r="E44" s="56"/>
      <c r="F44" s="56"/>
      <c r="G44" s="57">
        <f>D44/E13</f>
        <v>0.66448550422631147</v>
      </c>
      <c r="H44" s="53"/>
      <c r="I44" s="4"/>
      <c r="J44" s="5"/>
      <c r="K44" s="4"/>
      <c r="L44" s="31"/>
    </row>
    <row r="45" spans="1:12" s="49" customFormat="1" x14ac:dyDescent="0.2">
      <c r="A45" s="1"/>
      <c r="B45" s="54"/>
      <c r="C45" s="52"/>
      <c r="D45" s="56"/>
      <c r="E45" s="56"/>
      <c r="F45" s="56"/>
      <c r="G45" s="57"/>
      <c r="H45" s="53"/>
      <c r="I45" s="4"/>
      <c r="J45" s="5"/>
      <c r="K45" s="4"/>
      <c r="L45" s="31"/>
    </row>
    <row r="46" spans="1:12" s="49" customFormat="1" x14ac:dyDescent="0.2">
      <c r="A46" s="1"/>
      <c r="B46" s="32"/>
      <c r="D46" s="2"/>
      <c r="E46" s="2"/>
      <c r="F46" s="2"/>
      <c r="G46" s="6"/>
      <c r="H46" s="7"/>
      <c r="I46" s="4"/>
      <c r="J46" s="5"/>
      <c r="K46" s="4"/>
      <c r="L46" s="31"/>
    </row>
    <row r="47" spans="1:12" s="49" customFormat="1" x14ac:dyDescent="0.2">
      <c r="A47" s="1"/>
      <c r="D47" s="2"/>
      <c r="E47" s="2"/>
      <c r="F47" s="2"/>
      <c r="G47" s="6"/>
      <c r="H47" s="7"/>
      <c r="I47" s="4"/>
      <c r="J47" s="5"/>
      <c r="K47" s="4"/>
      <c r="L47" s="31"/>
    </row>
    <row r="48" spans="1:12" s="49" customFormat="1" x14ac:dyDescent="0.2">
      <c r="A48" s="1"/>
      <c r="D48" s="2"/>
      <c r="E48" s="2"/>
      <c r="F48" s="2"/>
      <c r="G48" s="6"/>
      <c r="H48" s="7"/>
      <c r="I48" s="4"/>
      <c r="J48" s="5"/>
      <c r="K48" s="4"/>
      <c r="L48" s="31"/>
    </row>
    <row r="49" spans="1:12" s="49" customFormat="1" x14ac:dyDescent="0.2">
      <c r="A49" s="1"/>
      <c r="D49" s="2"/>
      <c r="E49" s="2"/>
      <c r="F49" s="2"/>
      <c r="G49" s="6"/>
      <c r="H49" s="7"/>
      <c r="I49" s="4"/>
      <c r="J49" s="5"/>
      <c r="K49" s="4"/>
      <c r="L49" s="31"/>
    </row>
    <row r="50" spans="1:12" s="49" customFormat="1" x14ac:dyDescent="0.2">
      <c r="A50" s="1"/>
      <c r="D50" s="2"/>
      <c r="E50" s="2"/>
      <c r="F50" s="2"/>
      <c r="G50" s="6"/>
      <c r="H50" s="7"/>
      <c r="I50" s="4"/>
      <c r="J50" s="5"/>
      <c r="K50" s="4"/>
      <c r="L50" s="31"/>
    </row>
    <row r="51" spans="1:12" s="49" customFormat="1" x14ac:dyDescent="0.2">
      <c r="A51" s="1"/>
      <c r="B51" s="29"/>
      <c r="C51" s="29"/>
      <c r="D51" s="28"/>
      <c r="E51" s="28"/>
      <c r="F51" s="28"/>
      <c r="G51" s="6"/>
      <c r="H51" s="7"/>
      <c r="I51" s="4"/>
      <c r="J51" s="5"/>
      <c r="K51" s="4"/>
      <c r="L51" s="31"/>
    </row>
    <row r="52" spans="1:12" s="49" customFormat="1" x14ac:dyDescent="0.2">
      <c r="A52" s="1"/>
      <c r="D52" s="2"/>
      <c r="E52" s="2"/>
      <c r="F52" s="2"/>
      <c r="G52" s="6"/>
      <c r="H52" s="7"/>
      <c r="I52" s="4"/>
      <c r="J52" s="5"/>
      <c r="K52" s="4"/>
      <c r="L52" s="31"/>
    </row>
    <row r="53" spans="1:12" s="49" customFormat="1" x14ac:dyDescent="0.2">
      <c r="A53" s="1"/>
      <c r="D53" s="2"/>
      <c r="E53" s="2"/>
      <c r="F53" s="2"/>
      <c r="G53" s="6"/>
      <c r="H53" s="7"/>
      <c r="I53" s="4"/>
      <c r="J53" s="5"/>
      <c r="K53" s="4"/>
      <c r="L53" s="31"/>
    </row>
    <row r="54" spans="1:12" s="49" customFormat="1" x14ac:dyDescent="0.2">
      <c r="A54" s="1"/>
      <c r="D54" s="2"/>
      <c r="E54" s="2"/>
      <c r="F54" s="2"/>
      <c r="G54" s="6"/>
      <c r="H54" s="7"/>
      <c r="I54" s="4"/>
      <c r="J54" s="5"/>
      <c r="K54" s="4"/>
      <c r="L54" s="8"/>
    </row>
    <row r="55" spans="1:12" s="49" customFormat="1" x14ac:dyDescent="0.2">
      <c r="A55" s="1"/>
      <c r="D55" s="2"/>
      <c r="E55" s="2"/>
      <c r="F55" s="2"/>
      <c r="G55" s="6"/>
      <c r="H55" s="7"/>
      <c r="I55" s="4"/>
      <c r="J55" s="5"/>
      <c r="K55" s="4"/>
      <c r="L55" s="8"/>
    </row>
    <row r="56" spans="1:12" s="49" customFormat="1" x14ac:dyDescent="0.2">
      <c r="A56" s="1"/>
      <c r="D56" s="2"/>
      <c r="E56" s="2"/>
      <c r="F56" s="2"/>
      <c r="G56" s="6"/>
      <c r="H56" s="7"/>
      <c r="I56" s="4"/>
      <c r="J56" s="5"/>
      <c r="K56" s="4"/>
      <c r="L56" s="8"/>
    </row>
    <row r="57" spans="1:12" s="49" customFormat="1" x14ac:dyDescent="0.2">
      <c r="A57" s="1"/>
      <c r="D57" s="2"/>
      <c r="E57" s="2"/>
      <c r="F57" s="2"/>
      <c r="G57" s="6"/>
      <c r="H57" s="7"/>
      <c r="I57" s="4"/>
      <c r="J57" s="5"/>
      <c r="K57" s="4"/>
      <c r="L57" s="31"/>
    </row>
    <row r="58" spans="1:12" s="29" customFormat="1" x14ac:dyDescent="0.2">
      <c r="A58" s="1"/>
      <c r="B58" s="49"/>
      <c r="C58" s="49"/>
      <c r="D58" s="2"/>
      <c r="E58" s="2"/>
      <c r="F58" s="2"/>
      <c r="G58" s="6"/>
      <c r="H58" s="7"/>
      <c r="I58" s="4"/>
      <c r="J58" s="5"/>
      <c r="K58" s="4"/>
      <c r="L58" s="8"/>
    </row>
    <row r="59" spans="1:12" x14ac:dyDescent="0.2">
      <c r="B59" s="49"/>
      <c r="C59" s="49"/>
      <c r="D59" s="2"/>
      <c r="E59" s="2"/>
      <c r="F59" s="2"/>
      <c r="I59" s="4"/>
      <c r="L59" s="31"/>
    </row>
    <row r="60" spans="1:12" s="32" customFormat="1" x14ac:dyDescent="0.2">
      <c r="A60" s="1"/>
      <c r="B60" s="49"/>
      <c r="C60" s="49"/>
      <c r="D60" s="2"/>
      <c r="E60" s="2"/>
      <c r="F60" s="2"/>
      <c r="G60" s="6"/>
      <c r="H60" s="7"/>
      <c r="I60" s="4"/>
      <c r="J60" s="5"/>
      <c r="K60" s="4"/>
      <c r="L60" s="8"/>
    </row>
    <row r="61" spans="1:12" s="49" customFormat="1" x14ac:dyDescent="0.2">
      <c r="A61" s="1"/>
      <c r="D61" s="2"/>
      <c r="E61" s="2"/>
      <c r="F61" s="2"/>
      <c r="G61" s="6"/>
      <c r="H61" s="7"/>
      <c r="I61" s="4"/>
      <c r="J61" s="5"/>
      <c r="K61" s="4"/>
      <c r="L61" s="8"/>
    </row>
    <row r="62" spans="1:12" s="49" customFormat="1" x14ac:dyDescent="0.2">
      <c r="A62" s="1"/>
      <c r="D62" s="2"/>
      <c r="E62" s="2"/>
      <c r="F62" s="2"/>
      <c r="G62" s="6"/>
      <c r="H62" s="7"/>
      <c r="I62" s="4"/>
      <c r="J62" s="5"/>
      <c r="K62" s="4"/>
      <c r="L62" s="8"/>
    </row>
    <row r="63" spans="1:12" s="49" customFormat="1" x14ac:dyDescent="0.2">
      <c r="A63" s="1"/>
      <c r="D63" s="2"/>
      <c r="E63" s="2"/>
      <c r="F63" s="2"/>
      <c r="G63" s="6"/>
      <c r="H63" s="7"/>
      <c r="I63" s="4"/>
      <c r="J63" s="5"/>
      <c r="K63" s="4"/>
      <c r="L63" s="8"/>
    </row>
    <row r="64" spans="1:12" s="49" customFormat="1" x14ac:dyDescent="0.2">
      <c r="A64" s="1"/>
      <c r="D64" s="2"/>
      <c r="E64" s="2"/>
      <c r="F64" s="2"/>
      <c r="G64" s="6"/>
      <c r="H64" s="7"/>
      <c r="I64" s="4"/>
      <c r="J64" s="5"/>
      <c r="K64" s="4"/>
      <c r="L64" s="8"/>
    </row>
    <row r="65" spans="1:12" s="49" customFormat="1" x14ac:dyDescent="0.2">
      <c r="A65" s="1"/>
      <c r="D65" s="2"/>
      <c r="E65" s="2"/>
      <c r="F65" s="2"/>
      <c r="G65" s="6"/>
      <c r="H65" s="7"/>
      <c r="I65" s="4"/>
      <c r="J65" s="5"/>
      <c r="K65" s="4"/>
      <c r="L65" s="31"/>
    </row>
    <row r="66" spans="1:12" s="29" customFormat="1" x14ac:dyDescent="0.2">
      <c r="A66" s="1"/>
      <c r="B66" s="49"/>
      <c r="C66" s="49"/>
      <c r="D66" s="2"/>
      <c r="E66" s="2"/>
      <c r="F66" s="2"/>
      <c r="G66" s="6"/>
      <c r="H66" s="7"/>
      <c r="I66" s="4"/>
      <c r="J66" s="5"/>
      <c r="K66" s="4"/>
      <c r="L66" s="8"/>
    </row>
    <row r="67" spans="1:12" x14ac:dyDescent="0.2">
      <c r="B67" s="49"/>
      <c r="C67" s="49"/>
      <c r="D67" s="2"/>
      <c r="E67" s="2"/>
      <c r="F67" s="2"/>
      <c r="I67" s="4"/>
    </row>
    <row r="68" spans="1:12" x14ac:dyDescent="0.2">
      <c r="B68" s="49"/>
      <c r="C68" s="49"/>
      <c r="D68" s="2"/>
      <c r="E68" s="2"/>
      <c r="F68" s="2"/>
      <c r="I68" s="4"/>
    </row>
    <row r="69" spans="1:12" x14ac:dyDescent="0.2">
      <c r="B69" s="49"/>
      <c r="C69" s="49"/>
      <c r="D69" s="2"/>
      <c r="E69" s="2"/>
      <c r="F69" s="2"/>
      <c r="I69" s="4"/>
    </row>
    <row r="70" spans="1:12" x14ac:dyDescent="0.2">
      <c r="B70" s="49"/>
      <c r="C70" s="49"/>
      <c r="D70" s="2"/>
      <c r="E70" s="2"/>
      <c r="F70" s="2"/>
      <c r="I70" s="4"/>
    </row>
    <row r="71" spans="1:12" s="58" customFormat="1" x14ac:dyDescent="0.2">
      <c r="A71" s="1"/>
      <c r="B71" s="49"/>
      <c r="C71" s="49"/>
      <c r="D71" s="2"/>
      <c r="E71" s="2"/>
      <c r="F71" s="2"/>
      <c r="G71" s="6"/>
      <c r="H71" s="7"/>
      <c r="I71" s="4"/>
      <c r="J71" s="5"/>
      <c r="K71" s="4"/>
      <c r="L71" s="8"/>
    </row>
    <row r="72" spans="1:12" s="58" customFormat="1" x14ac:dyDescent="0.2">
      <c r="A72" s="1"/>
      <c r="B72" s="49"/>
      <c r="C72" s="49"/>
      <c r="D72" s="2"/>
      <c r="E72" s="2"/>
      <c r="F72" s="2"/>
      <c r="G72" s="6"/>
      <c r="H72" s="7"/>
      <c r="I72" s="4"/>
      <c r="J72" s="5"/>
      <c r="K72" s="4"/>
      <c r="L72" s="8"/>
    </row>
    <row r="73" spans="1:12" s="58" customFormat="1" x14ac:dyDescent="0.2">
      <c r="A73" s="1"/>
      <c r="B73" s="49"/>
      <c r="C73" s="49"/>
      <c r="D73" s="2"/>
      <c r="E73" s="2"/>
      <c r="F73" s="2"/>
      <c r="G73" s="6"/>
      <c r="H73" s="7"/>
      <c r="I73" s="4"/>
      <c r="J73" s="5"/>
      <c r="K73" s="4"/>
      <c r="L73" s="8"/>
    </row>
    <row r="74" spans="1:12" s="58" customFormat="1" x14ac:dyDescent="0.2">
      <c r="A74" s="1"/>
      <c r="B74" s="49"/>
      <c r="C74" s="49"/>
      <c r="D74" s="2"/>
      <c r="E74" s="2"/>
      <c r="F74" s="2"/>
      <c r="G74" s="6"/>
      <c r="H74" s="7"/>
      <c r="I74" s="4"/>
      <c r="J74" s="5"/>
      <c r="K74" s="4"/>
      <c r="L74" s="8"/>
    </row>
    <row r="75" spans="1:12" s="58" customFormat="1" x14ac:dyDescent="0.2">
      <c r="A75" s="1"/>
      <c r="B75" s="49"/>
      <c r="C75" s="49"/>
      <c r="D75" s="2"/>
      <c r="E75" s="2"/>
      <c r="F75" s="2"/>
      <c r="G75" s="6"/>
      <c r="H75" s="7"/>
      <c r="I75" s="4"/>
      <c r="J75" s="5"/>
      <c r="K75" s="4"/>
      <c r="L75" s="8"/>
    </row>
    <row r="76" spans="1:12" s="58" customFormat="1" x14ac:dyDescent="0.2">
      <c r="A76" s="1"/>
      <c r="B76" s="2"/>
      <c r="C76" s="3"/>
      <c r="D76" s="5"/>
      <c r="E76" s="4"/>
      <c r="F76" s="4"/>
      <c r="G76" s="6"/>
      <c r="H76" s="7"/>
      <c r="I76" s="4"/>
      <c r="J76" s="5"/>
      <c r="K76" s="4"/>
      <c r="L76" s="8"/>
    </row>
    <row r="77" spans="1:12" s="58" customFormat="1" x14ac:dyDescent="0.2">
      <c r="A77" s="1"/>
      <c r="B77" s="2"/>
      <c r="C77" s="3"/>
      <c r="D77" s="5"/>
      <c r="E77" s="4"/>
      <c r="F77" s="4"/>
      <c r="G77" s="6"/>
      <c r="H77" s="7"/>
      <c r="I77" s="4"/>
      <c r="J77" s="5"/>
      <c r="K77" s="4"/>
      <c r="L77" s="8"/>
    </row>
    <row r="78" spans="1:12" s="58" customFormat="1" x14ac:dyDescent="0.2">
      <c r="A78" s="1"/>
      <c r="B78" s="2"/>
      <c r="C78" s="3"/>
      <c r="D78" s="5"/>
      <c r="E78" s="4"/>
      <c r="F78" s="4"/>
      <c r="G78" s="6"/>
      <c r="H78" s="7"/>
      <c r="I78" s="4"/>
      <c r="J78" s="5"/>
      <c r="K78" s="4"/>
      <c r="L78" s="8"/>
    </row>
    <row r="79" spans="1:12" x14ac:dyDescent="0.2">
      <c r="D79" s="5"/>
      <c r="F79" s="4"/>
      <c r="I79" s="4"/>
    </row>
    <row r="80" spans="1:12" x14ac:dyDescent="0.2">
      <c r="D80" s="5"/>
      <c r="F80" s="4"/>
      <c r="I80" s="4"/>
    </row>
    <row r="81" spans="4:9" x14ac:dyDescent="0.2">
      <c r="D81" s="5"/>
      <c r="F81" s="4"/>
      <c r="I81" s="4"/>
    </row>
  </sheetData>
  <mergeCells count="3">
    <mergeCell ref="B3:C3"/>
    <mergeCell ref="I5:K5"/>
    <mergeCell ref="I6:K6"/>
  </mergeCells>
  <pageMargins left="0.5" right="0.5" top="0.4" bottom="0.6" header="0.3" footer="0.25"/>
  <pageSetup orientation="landscape" errors="blank" r:id="rId1"/>
  <headerFooter>
    <oddFooter>&amp;L&amp;"Arial,Regular"&amp;6Page &amp;P - As of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81BD-B1B5-4675-A251-28F2CFB30F43}">
  <sheetPr>
    <tabColor rgb="FF6600FF"/>
  </sheetPr>
  <dimension ref="A1:S78"/>
  <sheetViews>
    <sheetView topLeftCell="A2" zoomScale="120" zoomScaleNormal="120" zoomScaleSheetLayoutView="100" workbookViewId="0">
      <selection activeCell="L23" sqref="L23"/>
    </sheetView>
  </sheetViews>
  <sheetFormatPr defaultColWidth="11" defaultRowHeight="7.8" x14ac:dyDescent="0.15"/>
  <cols>
    <col min="1" max="1" width="3.5546875" style="563" customWidth="1"/>
    <col min="2" max="2" width="25.5546875" style="564" customWidth="1"/>
    <col min="3" max="3" width="1.77734375" style="564" customWidth="1"/>
    <col min="4" max="4" width="5.77734375" style="583" customWidth="1"/>
    <col min="5" max="5" width="1.6640625" style="583" customWidth="1"/>
    <col min="6" max="6" width="7.44140625" style="564" customWidth="1"/>
    <col min="7" max="7" width="6.77734375" style="626" customWidth="1"/>
    <col min="8" max="8" width="6.77734375" style="605" customWidth="1"/>
    <col min="9" max="9" width="7.44140625" style="605" customWidth="1"/>
    <col min="10" max="10" width="7.88671875" style="605" customWidth="1"/>
    <col min="11" max="11" width="7.44140625" style="605" customWidth="1"/>
    <col min="12" max="12" width="8.109375" style="605" customWidth="1"/>
    <col min="13" max="13" width="7.77734375" style="605" customWidth="1"/>
    <col min="14" max="14" width="7.5546875" style="605" customWidth="1"/>
    <col min="15" max="15" width="8.33203125" style="605" customWidth="1"/>
    <col min="16" max="16" width="7.6640625" style="605" customWidth="1"/>
    <col min="17" max="17" width="7.44140625" style="608" customWidth="1"/>
    <col min="18" max="18" width="3.44140625" style="564" customWidth="1"/>
    <col min="19" max="19" width="8.21875" style="564" customWidth="1"/>
    <col min="20" max="16384" width="11" style="564"/>
  </cols>
  <sheetData>
    <row r="1" spans="1:19" s="9" customFormat="1" x14ac:dyDescent="0.15">
      <c r="A1" s="519"/>
      <c r="B1" s="520" t="s">
        <v>0</v>
      </c>
      <c r="C1" s="521"/>
      <c r="D1" s="522"/>
      <c r="E1" s="522"/>
      <c r="F1" s="523"/>
      <c r="G1" s="139"/>
      <c r="H1" s="521"/>
      <c r="I1" s="523"/>
      <c r="J1" s="523"/>
      <c r="K1" s="522"/>
      <c r="L1" s="524"/>
      <c r="Q1" s="10"/>
    </row>
    <row r="2" spans="1:19" s="20" customFormat="1" ht="12" x14ac:dyDescent="0.25">
      <c r="A2" s="13"/>
      <c r="B2" s="14" t="s">
        <v>377</v>
      </c>
      <c r="C2" s="15"/>
      <c r="D2" s="562"/>
      <c r="E2" s="525"/>
      <c r="F2" s="525"/>
      <c r="G2" s="60"/>
      <c r="H2" s="15"/>
      <c r="I2" s="525"/>
      <c r="J2" s="525"/>
      <c r="K2" s="525"/>
      <c r="L2" s="18"/>
      <c r="Q2" s="19"/>
    </row>
    <row r="3" spans="1:19" s="27" customFormat="1" ht="10.199999999999999" x14ac:dyDescent="0.2">
      <c r="A3" s="21"/>
      <c r="B3" s="627">
        <f>'[11]OA To Do &amp; Notes'!D3</f>
        <v>44593</v>
      </c>
      <c r="C3" s="627"/>
      <c r="D3" s="527"/>
      <c r="G3" s="63"/>
      <c r="H3" s="526"/>
      <c r="I3" s="527"/>
      <c r="J3" s="527"/>
      <c r="K3" s="528"/>
      <c r="L3" s="25"/>
      <c r="Q3" s="26"/>
    </row>
    <row r="4" spans="1:19" x14ac:dyDescent="0.15">
      <c r="D4" s="565"/>
      <c r="E4" s="565"/>
      <c r="G4" s="566"/>
      <c r="H4" s="567"/>
      <c r="I4" s="567"/>
      <c r="J4" s="567"/>
      <c r="K4" s="567"/>
      <c r="L4" s="567"/>
      <c r="M4" s="567"/>
      <c r="N4" s="567"/>
      <c r="O4" s="567"/>
      <c r="P4" s="567"/>
      <c r="Q4" s="568"/>
    </row>
    <row r="5" spans="1:19" x14ac:dyDescent="0.15">
      <c r="D5" s="565"/>
      <c r="E5" s="565"/>
      <c r="G5" s="566"/>
      <c r="H5" s="567"/>
      <c r="I5" s="567"/>
      <c r="J5" s="567"/>
      <c r="K5" s="567"/>
      <c r="L5" s="567"/>
      <c r="M5" s="567"/>
      <c r="N5" s="567"/>
      <c r="O5" s="567"/>
      <c r="P5" s="567"/>
      <c r="Q5" s="568"/>
    </row>
    <row r="6" spans="1:19" x14ac:dyDescent="0.15">
      <c r="D6" s="565"/>
      <c r="E6" s="565"/>
      <c r="G6" s="566"/>
      <c r="H6" s="567"/>
      <c r="I6" s="567"/>
      <c r="J6" s="567"/>
      <c r="K6" s="567"/>
      <c r="L6" s="567"/>
      <c r="M6" s="567"/>
      <c r="N6" s="567"/>
      <c r="O6" s="567"/>
      <c r="P6" s="567"/>
      <c r="Q6" s="568"/>
    </row>
    <row r="7" spans="1:19" s="570" customFormat="1" x14ac:dyDescent="0.15">
      <c r="A7" s="569"/>
      <c r="B7" s="570" t="s">
        <v>378</v>
      </c>
      <c r="D7" s="569">
        <v>44440</v>
      </c>
      <c r="E7" s="569"/>
      <c r="F7" s="569">
        <v>44470</v>
      </c>
      <c r="G7" s="569">
        <v>44501</v>
      </c>
      <c r="H7" s="569">
        <v>44531</v>
      </c>
      <c r="I7" s="569">
        <v>44562</v>
      </c>
      <c r="J7" s="569">
        <v>44593</v>
      </c>
      <c r="K7" s="569">
        <v>44621</v>
      </c>
      <c r="L7" s="569">
        <v>44652</v>
      </c>
      <c r="M7" s="569">
        <v>44682</v>
      </c>
      <c r="N7" s="569">
        <v>44713</v>
      </c>
      <c r="O7" s="569">
        <v>44743</v>
      </c>
      <c r="P7" s="569">
        <v>44774</v>
      </c>
      <c r="Q7" s="569">
        <v>44805</v>
      </c>
    </row>
    <row r="8" spans="1:19" s="572" customFormat="1" x14ac:dyDescent="0.15">
      <c r="A8" s="571"/>
      <c r="B8" s="572" t="s">
        <v>379</v>
      </c>
      <c r="D8" s="573" t="s">
        <v>380</v>
      </c>
      <c r="E8" s="573"/>
      <c r="F8" s="571">
        <v>44498</v>
      </c>
      <c r="G8" s="571">
        <v>44533</v>
      </c>
      <c r="H8" s="571">
        <v>44568</v>
      </c>
      <c r="I8" s="571">
        <v>44594</v>
      </c>
      <c r="J8" s="571">
        <v>44623</v>
      </c>
      <c r="K8" s="571"/>
      <c r="L8" s="571"/>
      <c r="M8" s="571"/>
      <c r="N8" s="571"/>
      <c r="O8" s="571"/>
      <c r="P8" s="571"/>
      <c r="Q8" s="571"/>
    </row>
    <row r="9" spans="1:19" x14ac:dyDescent="0.15">
      <c r="D9" s="574"/>
      <c r="E9" s="574"/>
      <c r="F9" s="575"/>
      <c r="G9" s="576"/>
      <c r="H9" s="576"/>
      <c r="I9" s="576"/>
      <c r="J9" s="576"/>
      <c r="K9" s="576"/>
      <c r="L9" s="576"/>
      <c r="M9" s="576"/>
      <c r="N9" s="576"/>
      <c r="O9" s="576"/>
      <c r="P9" s="576"/>
      <c r="Q9" s="568"/>
    </row>
    <row r="10" spans="1:19" x14ac:dyDescent="0.15">
      <c r="D10" s="574"/>
      <c r="E10" s="574"/>
      <c r="F10" s="575"/>
      <c r="G10" s="576"/>
      <c r="H10" s="576"/>
      <c r="I10" s="576"/>
      <c r="J10" s="576"/>
      <c r="K10" s="576"/>
      <c r="L10" s="576"/>
      <c r="M10" s="576"/>
      <c r="N10" s="576"/>
      <c r="O10" s="576"/>
      <c r="P10" s="576"/>
      <c r="Q10" s="568"/>
    </row>
    <row r="11" spans="1:19" s="578" customFormat="1" ht="10.199999999999999" x14ac:dyDescent="0.2">
      <c r="A11" s="577"/>
      <c r="B11" s="578" t="s">
        <v>381</v>
      </c>
      <c r="D11" s="579"/>
      <c r="E11" s="579"/>
      <c r="F11" s="580"/>
      <c r="G11" s="581"/>
      <c r="H11" s="581"/>
      <c r="I11" s="581"/>
      <c r="J11" s="581"/>
      <c r="K11" s="581"/>
      <c r="L11" s="581"/>
      <c r="M11" s="581"/>
      <c r="N11" s="581"/>
      <c r="O11" s="581"/>
      <c r="P11" s="581"/>
      <c r="Q11" s="581"/>
      <c r="R11" s="581"/>
      <c r="S11" s="581"/>
    </row>
    <row r="12" spans="1:19" x14ac:dyDescent="0.15">
      <c r="D12" s="574"/>
      <c r="E12" s="574"/>
      <c r="F12" s="575"/>
      <c r="G12" s="576"/>
      <c r="H12" s="576"/>
      <c r="I12" s="576"/>
      <c r="J12" s="576"/>
      <c r="K12" s="576"/>
      <c r="L12" s="576"/>
      <c r="M12" s="576"/>
      <c r="N12" s="576"/>
      <c r="O12" s="576"/>
      <c r="P12" s="576"/>
      <c r="Q12" s="568"/>
    </row>
    <row r="13" spans="1:19" s="566" customFormat="1" x14ac:dyDescent="0.15">
      <c r="A13" s="438"/>
      <c r="B13" s="249" t="s">
        <v>382</v>
      </c>
      <c r="C13" s="249"/>
      <c r="D13" s="582">
        <v>395</v>
      </c>
      <c r="E13" s="582"/>
      <c r="F13" s="582">
        <v>395</v>
      </c>
      <c r="G13" s="582">
        <v>391</v>
      </c>
      <c r="H13" s="582">
        <v>392</v>
      </c>
      <c r="I13" s="582">
        <v>392</v>
      </c>
      <c r="J13" s="582">
        <v>391</v>
      </c>
      <c r="K13" s="582">
        <v>0</v>
      </c>
      <c r="L13" s="582">
        <v>0</v>
      </c>
      <c r="M13" s="582">
        <v>0</v>
      </c>
      <c r="N13" s="582">
        <v>0</v>
      </c>
      <c r="O13" s="582">
        <v>0</v>
      </c>
      <c r="P13" s="582">
        <v>0</v>
      </c>
      <c r="Q13" s="582">
        <v>0</v>
      </c>
    </row>
    <row r="14" spans="1:19" x14ac:dyDescent="0.15">
      <c r="B14" s="250" t="s">
        <v>383</v>
      </c>
      <c r="C14" s="250"/>
      <c r="D14" s="583">
        <v>11</v>
      </c>
      <c r="F14" s="584">
        <v>11</v>
      </c>
      <c r="G14" s="584">
        <v>9</v>
      </c>
      <c r="H14" s="584">
        <v>9</v>
      </c>
      <c r="I14" s="584">
        <v>9</v>
      </c>
      <c r="J14" s="584">
        <v>9</v>
      </c>
      <c r="K14" s="584">
        <v>0</v>
      </c>
      <c r="L14" s="584">
        <v>0</v>
      </c>
      <c r="M14" s="584">
        <v>0</v>
      </c>
      <c r="N14" s="584">
        <v>0</v>
      </c>
      <c r="O14" s="584">
        <v>0</v>
      </c>
      <c r="P14" s="584">
        <v>0</v>
      </c>
      <c r="Q14" s="584">
        <v>0</v>
      </c>
    </row>
    <row r="15" spans="1:19" x14ac:dyDescent="0.15">
      <c r="B15" s="250" t="s">
        <v>384</v>
      </c>
      <c r="C15" s="250"/>
      <c r="D15" s="583">
        <v>27</v>
      </c>
      <c r="F15" s="584">
        <v>27</v>
      </c>
      <c r="G15" s="584">
        <v>27</v>
      </c>
      <c r="H15" s="585">
        <v>28</v>
      </c>
      <c r="I15" s="584">
        <v>28</v>
      </c>
      <c r="J15" s="584">
        <v>28</v>
      </c>
      <c r="K15" s="584">
        <v>0</v>
      </c>
      <c r="L15" s="584">
        <v>0</v>
      </c>
      <c r="M15" s="584">
        <v>0</v>
      </c>
      <c r="N15" s="584">
        <v>0</v>
      </c>
      <c r="O15" s="584">
        <v>0</v>
      </c>
      <c r="P15" s="584">
        <v>0</v>
      </c>
      <c r="Q15" s="584">
        <v>0</v>
      </c>
    </row>
    <row r="16" spans="1:19" x14ac:dyDescent="0.15">
      <c r="B16" s="250" t="s">
        <v>385</v>
      </c>
      <c r="C16" s="250"/>
      <c r="D16" s="583">
        <v>68</v>
      </c>
      <c r="F16" s="584">
        <v>68</v>
      </c>
      <c r="G16" s="584">
        <v>68</v>
      </c>
      <c r="H16" s="584">
        <v>68</v>
      </c>
      <c r="I16" s="584">
        <v>68</v>
      </c>
      <c r="J16" s="584">
        <v>68</v>
      </c>
      <c r="K16" s="584">
        <v>0</v>
      </c>
      <c r="L16" s="584">
        <v>0</v>
      </c>
      <c r="M16" s="584">
        <v>0</v>
      </c>
      <c r="N16" s="584">
        <v>0</v>
      </c>
      <c r="O16" s="584">
        <v>0</v>
      </c>
      <c r="P16" s="584">
        <v>0</v>
      </c>
      <c r="Q16" s="584">
        <v>0</v>
      </c>
    </row>
    <row r="17" spans="1:17" x14ac:dyDescent="0.15">
      <c r="B17" s="250" t="s">
        <v>386</v>
      </c>
      <c r="C17" s="250"/>
      <c r="D17" s="583">
        <v>80</v>
      </c>
      <c r="F17" s="584">
        <v>80</v>
      </c>
      <c r="G17" s="584">
        <v>78</v>
      </c>
      <c r="H17" s="585">
        <v>77</v>
      </c>
      <c r="I17" s="584">
        <v>77</v>
      </c>
      <c r="J17" s="584">
        <v>77</v>
      </c>
      <c r="K17" s="584">
        <v>0</v>
      </c>
      <c r="L17" s="584">
        <v>0</v>
      </c>
      <c r="M17" s="584">
        <v>0</v>
      </c>
      <c r="N17" s="584">
        <v>0</v>
      </c>
      <c r="O17" s="584">
        <v>0</v>
      </c>
      <c r="P17" s="584">
        <v>0</v>
      </c>
      <c r="Q17" s="584">
        <v>0</v>
      </c>
    </row>
    <row r="18" spans="1:17" s="566" customFormat="1" x14ac:dyDescent="0.15">
      <c r="A18" s="438"/>
      <c r="B18" s="229" t="s">
        <v>253</v>
      </c>
      <c r="C18" s="229"/>
      <c r="D18" s="586">
        <f>SUM(D10:D17)</f>
        <v>581</v>
      </c>
      <c r="E18" s="586"/>
      <c r="F18" s="586">
        <f>SUM(F13:F17)</f>
        <v>581</v>
      </c>
      <c r="G18" s="586">
        <f t="shared" ref="G18:Q18" si="0">SUM(G13:G17)</f>
        <v>573</v>
      </c>
      <c r="H18" s="586">
        <f t="shared" si="0"/>
        <v>574</v>
      </c>
      <c r="I18" s="586">
        <f t="shared" si="0"/>
        <v>574</v>
      </c>
      <c r="J18" s="586">
        <f t="shared" si="0"/>
        <v>573</v>
      </c>
      <c r="K18" s="586">
        <f t="shared" si="0"/>
        <v>0</v>
      </c>
      <c r="L18" s="586">
        <f t="shared" si="0"/>
        <v>0</v>
      </c>
      <c r="M18" s="586">
        <f t="shared" si="0"/>
        <v>0</v>
      </c>
      <c r="N18" s="586">
        <f t="shared" si="0"/>
        <v>0</v>
      </c>
      <c r="O18" s="586">
        <f t="shared" si="0"/>
        <v>0</v>
      </c>
      <c r="P18" s="586">
        <f t="shared" si="0"/>
        <v>0</v>
      </c>
      <c r="Q18" s="586">
        <f t="shared" si="0"/>
        <v>0</v>
      </c>
    </row>
    <row r="19" spans="1:17" x14ac:dyDescent="0.15">
      <c r="B19" s="250"/>
      <c r="C19" s="250"/>
      <c r="F19" s="584"/>
      <c r="G19" s="584"/>
      <c r="H19" s="584"/>
      <c r="I19" s="584"/>
      <c r="J19" s="584"/>
      <c r="K19" s="584"/>
      <c r="L19" s="584"/>
      <c r="M19" s="584"/>
      <c r="N19" s="584"/>
      <c r="O19" s="584"/>
      <c r="P19" s="584"/>
      <c r="Q19" s="584"/>
    </row>
    <row r="20" spans="1:17" x14ac:dyDescent="0.15">
      <c r="B20" s="250" t="s">
        <v>387</v>
      </c>
      <c r="C20" s="250"/>
      <c r="D20" s="583">
        <v>4</v>
      </c>
      <c r="F20" s="584">
        <v>5</v>
      </c>
      <c r="G20" s="584">
        <v>4</v>
      </c>
      <c r="H20" s="584">
        <v>2</v>
      </c>
      <c r="I20" s="584">
        <v>4</v>
      </c>
      <c r="J20" s="584">
        <v>9</v>
      </c>
      <c r="K20" s="584">
        <v>0</v>
      </c>
      <c r="L20" s="584">
        <v>0</v>
      </c>
      <c r="M20" s="584">
        <v>0</v>
      </c>
      <c r="N20" s="584">
        <v>0</v>
      </c>
      <c r="O20" s="584">
        <v>0</v>
      </c>
      <c r="P20" s="584">
        <v>0</v>
      </c>
      <c r="Q20" s="584">
        <v>0</v>
      </c>
    </row>
    <row r="21" spans="1:17" s="566" customFormat="1" x14ac:dyDescent="0.15">
      <c r="A21" s="438"/>
      <c r="B21" s="229" t="s">
        <v>388</v>
      </c>
      <c r="C21" s="229"/>
      <c r="D21" s="586">
        <f>SUM(D18+D20)</f>
        <v>585</v>
      </c>
      <c r="E21" s="586"/>
      <c r="F21" s="586">
        <f>SUM(F18+F20)</f>
        <v>586</v>
      </c>
      <c r="G21" s="586">
        <f t="shared" ref="G21:Q21" si="1">SUM(G18+G20)</f>
        <v>577</v>
      </c>
      <c r="H21" s="586">
        <f t="shared" si="1"/>
        <v>576</v>
      </c>
      <c r="I21" s="586">
        <f t="shared" si="1"/>
        <v>578</v>
      </c>
      <c r="J21" s="586">
        <f t="shared" si="1"/>
        <v>582</v>
      </c>
      <c r="K21" s="586">
        <f t="shared" si="1"/>
        <v>0</v>
      </c>
      <c r="L21" s="586">
        <f t="shared" si="1"/>
        <v>0</v>
      </c>
      <c r="M21" s="586">
        <f t="shared" si="1"/>
        <v>0</v>
      </c>
      <c r="N21" s="586">
        <f t="shared" si="1"/>
        <v>0</v>
      </c>
      <c r="O21" s="586">
        <f t="shared" si="1"/>
        <v>0</v>
      </c>
      <c r="P21" s="586">
        <f t="shared" si="1"/>
        <v>0</v>
      </c>
      <c r="Q21" s="586">
        <f t="shared" si="1"/>
        <v>0</v>
      </c>
    </row>
    <row r="22" spans="1:17" x14ac:dyDescent="0.15">
      <c r="F22" s="587"/>
      <c r="G22" s="587"/>
      <c r="H22" s="587"/>
      <c r="I22" s="587"/>
      <c r="J22" s="587"/>
      <c r="K22" s="587"/>
      <c r="L22" s="587"/>
      <c r="M22" s="587"/>
      <c r="N22" s="587"/>
      <c r="O22" s="587"/>
      <c r="P22" s="587"/>
      <c r="Q22" s="587"/>
    </row>
    <row r="23" spans="1:17" s="566" customFormat="1" x14ac:dyDescent="0.15">
      <c r="A23" s="438"/>
      <c r="B23" s="588" t="s">
        <v>389</v>
      </c>
      <c r="C23" s="588"/>
      <c r="D23" s="589">
        <v>4</v>
      </c>
      <c r="E23" s="589"/>
      <c r="F23" s="589">
        <v>4</v>
      </c>
      <c r="G23" s="589">
        <v>4</v>
      </c>
      <c r="H23" s="589">
        <v>4</v>
      </c>
      <c r="I23" s="589">
        <v>4</v>
      </c>
      <c r="J23" s="589">
        <v>4</v>
      </c>
      <c r="K23" s="589">
        <v>0</v>
      </c>
      <c r="L23" s="589">
        <v>0</v>
      </c>
      <c r="M23" s="589">
        <v>0</v>
      </c>
      <c r="N23" s="589">
        <v>0</v>
      </c>
      <c r="O23" s="589">
        <v>0</v>
      </c>
      <c r="P23" s="589">
        <v>0</v>
      </c>
      <c r="Q23" s="589">
        <v>0</v>
      </c>
    </row>
    <row r="24" spans="1:17" x14ac:dyDescent="0.15">
      <c r="F24" s="587"/>
      <c r="G24" s="587"/>
      <c r="H24" s="587"/>
      <c r="I24" s="587"/>
      <c r="J24" s="587"/>
      <c r="K24" s="587"/>
      <c r="L24" s="587"/>
      <c r="M24" s="587"/>
      <c r="N24" s="587"/>
      <c r="O24" s="587"/>
      <c r="P24" s="587"/>
      <c r="Q24" s="587"/>
    </row>
    <row r="25" spans="1:17" x14ac:dyDescent="0.15"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</row>
    <row r="26" spans="1:17" x14ac:dyDescent="0.15">
      <c r="F26" s="587"/>
      <c r="G26" s="587"/>
      <c r="H26" s="587"/>
      <c r="I26" s="587"/>
      <c r="J26" s="587"/>
      <c r="K26" s="587"/>
      <c r="L26" s="587"/>
      <c r="M26" s="587"/>
      <c r="N26" s="587"/>
      <c r="O26" s="587"/>
      <c r="P26" s="587"/>
      <c r="Q26" s="587"/>
    </row>
    <row r="27" spans="1:17" s="591" customFormat="1" ht="10.199999999999999" x14ac:dyDescent="0.2">
      <c r="A27" s="577"/>
      <c r="B27" s="578" t="s">
        <v>390</v>
      </c>
      <c r="C27" s="578"/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590"/>
    </row>
    <row r="28" spans="1:17" x14ac:dyDescent="0.15"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</row>
    <row r="29" spans="1:17" x14ac:dyDescent="0.15">
      <c r="B29" s="564" t="s">
        <v>391</v>
      </c>
      <c r="D29" s="583">
        <f>D13</f>
        <v>395</v>
      </c>
      <c r="F29" s="587">
        <v>0</v>
      </c>
      <c r="G29" s="587">
        <f>G13-F13</f>
        <v>-4</v>
      </c>
      <c r="H29" s="587">
        <v>1</v>
      </c>
      <c r="I29" s="587">
        <v>0</v>
      </c>
      <c r="J29" s="587">
        <v>-1</v>
      </c>
      <c r="K29" s="587">
        <v>0</v>
      </c>
      <c r="L29" s="587">
        <v>0</v>
      </c>
      <c r="M29" s="587">
        <v>0</v>
      </c>
      <c r="N29" s="587">
        <v>0</v>
      </c>
      <c r="O29" s="587">
        <v>0</v>
      </c>
      <c r="P29" s="587">
        <v>0</v>
      </c>
      <c r="Q29" s="587">
        <v>0</v>
      </c>
    </row>
    <row r="30" spans="1:17" x14ac:dyDescent="0.15">
      <c r="B30" s="564" t="s">
        <v>392</v>
      </c>
      <c r="D30" s="583">
        <f t="shared" ref="D30:D33" si="2">D14</f>
        <v>11</v>
      </c>
      <c r="F30" s="587">
        <v>0</v>
      </c>
      <c r="G30" s="587">
        <f t="shared" ref="G30:G33" si="3">G14-F14</f>
        <v>-2</v>
      </c>
      <c r="H30" s="587">
        <v>0</v>
      </c>
      <c r="I30" s="587">
        <v>0</v>
      </c>
      <c r="J30" s="587">
        <v>0</v>
      </c>
      <c r="K30" s="587">
        <v>0</v>
      </c>
      <c r="L30" s="587">
        <v>0</v>
      </c>
      <c r="M30" s="587">
        <v>0</v>
      </c>
      <c r="N30" s="587">
        <v>0</v>
      </c>
      <c r="O30" s="587">
        <v>0</v>
      </c>
      <c r="P30" s="587">
        <v>0</v>
      </c>
      <c r="Q30" s="587">
        <v>0</v>
      </c>
    </row>
    <row r="31" spans="1:17" x14ac:dyDescent="0.15">
      <c r="B31" s="564" t="s">
        <v>393</v>
      </c>
      <c r="D31" s="583">
        <f t="shared" si="2"/>
        <v>27</v>
      </c>
      <c r="F31" s="587">
        <v>0</v>
      </c>
      <c r="G31" s="587">
        <f t="shared" si="3"/>
        <v>0</v>
      </c>
      <c r="H31" s="587">
        <v>1</v>
      </c>
      <c r="I31" s="587">
        <v>0</v>
      </c>
      <c r="J31" s="587">
        <v>0</v>
      </c>
      <c r="K31" s="587">
        <v>0</v>
      </c>
      <c r="L31" s="587">
        <v>0</v>
      </c>
      <c r="M31" s="587">
        <v>0</v>
      </c>
      <c r="N31" s="587">
        <v>0</v>
      </c>
      <c r="O31" s="587">
        <v>0</v>
      </c>
      <c r="P31" s="587">
        <v>0</v>
      </c>
      <c r="Q31" s="587">
        <v>0</v>
      </c>
    </row>
    <row r="32" spans="1:17" x14ac:dyDescent="0.15">
      <c r="B32" s="564" t="s">
        <v>394</v>
      </c>
      <c r="D32" s="583">
        <f t="shared" si="2"/>
        <v>68</v>
      </c>
      <c r="F32" s="587">
        <v>0</v>
      </c>
      <c r="G32" s="587">
        <f t="shared" si="3"/>
        <v>0</v>
      </c>
      <c r="H32" s="587">
        <v>0</v>
      </c>
      <c r="I32" s="587">
        <v>0</v>
      </c>
      <c r="J32" s="587">
        <v>0</v>
      </c>
      <c r="K32" s="587">
        <v>0</v>
      </c>
      <c r="L32" s="587">
        <v>0</v>
      </c>
      <c r="M32" s="587">
        <v>0</v>
      </c>
      <c r="N32" s="587">
        <v>0</v>
      </c>
      <c r="O32" s="587">
        <v>0</v>
      </c>
      <c r="P32" s="587">
        <v>0</v>
      </c>
      <c r="Q32" s="587">
        <v>0</v>
      </c>
    </row>
    <row r="33" spans="1:17" x14ac:dyDescent="0.15">
      <c r="B33" s="564" t="s">
        <v>395</v>
      </c>
      <c r="D33" s="583">
        <f t="shared" si="2"/>
        <v>80</v>
      </c>
      <c r="F33" s="587">
        <v>0</v>
      </c>
      <c r="G33" s="587">
        <f t="shared" si="3"/>
        <v>-2</v>
      </c>
      <c r="H33" s="587">
        <v>-1</v>
      </c>
      <c r="I33" s="587">
        <v>0</v>
      </c>
      <c r="J33" s="587">
        <v>0</v>
      </c>
      <c r="K33" s="587">
        <v>0</v>
      </c>
      <c r="L33" s="587">
        <v>0</v>
      </c>
      <c r="M33" s="587">
        <v>0</v>
      </c>
      <c r="N33" s="587">
        <v>0</v>
      </c>
      <c r="O33" s="587">
        <v>0</v>
      </c>
      <c r="P33" s="587">
        <v>0</v>
      </c>
      <c r="Q33" s="587">
        <v>0</v>
      </c>
    </row>
    <row r="34" spans="1:17" s="566" customFormat="1" x14ac:dyDescent="0.15">
      <c r="A34" s="438"/>
      <c r="B34" s="293" t="s">
        <v>388</v>
      </c>
      <c r="C34" s="293"/>
      <c r="D34" s="593">
        <f>SUM(D29:D33)</f>
        <v>581</v>
      </c>
      <c r="E34" s="593"/>
      <c r="F34" s="594">
        <f>SUM(F29:F33)</f>
        <v>0</v>
      </c>
      <c r="G34" s="594">
        <f t="shared" ref="G34:Q34" si="4">SUM(G29:G33)</f>
        <v>-8</v>
      </c>
      <c r="H34" s="594">
        <f t="shared" si="4"/>
        <v>1</v>
      </c>
      <c r="I34" s="594">
        <f t="shared" si="4"/>
        <v>0</v>
      </c>
      <c r="J34" s="594">
        <f t="shared" si="4"/>
        <v>-1</v>
      </c>
      <c r="K34" s="594">
        <f t="shared" si="4"/>
        <v>0</v>
      </c>
      <c r="L34" s="594">
        <f t="shared" si="4"/>
        <v>0</v>
      </c>
      <c r="M34" s="594">
        <f t="shared" si="4"/>
        <v>0</v>
      </c>
      <c r="N34" s="594">
        <f t="shared" si="4"/>
        <v>0</v>
      </c>
      <c r="O34" s="594">
        <f t="shared" si="4"/>
        <v>0</v>
      </c>
      <c r="P34" s="594">
        <f t="shared" si="4"/>
        <v>0</v>
      </c>
      <c r="Q34" s="594">
        <f t="shared" si="4"/>
        <v>0</v>
      </c>
    </row>
    <row r="35" spans="1:17" x14ac:dyDescent="0.15"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</row>
    <row r="36" spans="1:17" x14ac:dyDescent="0.15"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</row>
    <row r="37" spans="1:17" x14ac:dyDescent="0.15">
      <c r="F37" s="587"/>
      <c r="G37" s="587"/>
      <c r="H37" s="587"/>
      <c r="I37" s="587"/>
      <c r="J37" s="587"/>
      <c r="K37" s="587"/>
      <c r="L37" s="587"/>
      <c r="M37" s="587"/>
      <c r="N37" s="587"/>
      <c r="O37" s="587"/>
      <c r="P37" s="587"/>
      <c r="Q37" s="587"/>
    </row>
    <row r="38" spans="1:17" s="591" customFormat="1" ht="10.199999999999999" x14ac:dyDescent="0.2">
      <c r="A38" s="577"/>
      <c r="B38" s="578" t="s">
        <v>396</v>
      </c>
      <c r="C38" s="578"/>
      <c r="D38" s="590"/>
      <c r="E38" s="590"/>
      <c r="F38" s="590"/>
      <c r="G38" s="590"/>
      <c r="H38" s="590"/>
      <c r="I38" s="590"/>
      <c r="J38" s="590"/>
      <c r="K38" s="590"/>
      <c r="L38" s="590"/>
      <c r="M38" s="590"/>
      <c r="N38" s="590"/>
      <c r="O38" s="590"/>
      <c r="P38" s="590"/>
      <c r="Q38" s="590"/>
    </row>
    <row r="39" spans="1:17" x14ac:dyDescent="0.15">
      <c r="F39" s="587"/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</row>
    <row r="40" spans="1:17" x14ac:dyDescent="0.15">
      <c r="B40" s="564" t="s">
        <v>397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574">
        <v>0</v>
      </c>
      <c r="L40" s="574">
        <v>0</v>
      </c>
      <c r="M40" s="574">
        <v>0</v>
      </c>
      <c r="N40" s="574">
        <v>0</v>
      </c>
      <c r="O40" s="574">
        <v>0</v>
      </c>
      <c r="P40" s="574">
        <v>0</v>
      </c>
      <c r="Q40" s="574">
        <v>0</v>
      </c>
    </row>
    <row r="41" spans="1:17" x14ac:dyDescent="0.15">
      <c r="B41" s="564" t="s">
        <v>398</v>
      </c>
      <c r="F41" s="574">
        <v>0</v>
      </c>
      <c r="G41" s="574">
        <v>1</v>
      </c>
      <c r="H41" s="438">
        <v>0</v>
      </c>
      <c r="I41" s="438">
        <v>0</v>
      </c>
      <c r="J41" s="438">
        <v>0</v>
      </c>
      <c r="K41" s="574">
        <v>0</v>
      </c>
      <c r="L41" s="574">
        <v>0</v>
      </c>
      <c r="M41" s="574">
        <v>0</v>
      </c>
      <c r="N41" s="574">
        <v>0</v>
      </c>
      <c r="O41" s="574">
        <v>0</v>
      </c>
      <c r="P41" s="574">
        <v>0</v>
      </c>
      <c r="Q41" s="574">
        <v>0</v>
      </c>
    </row>
    <row r="42" spans="1:17" x14ac:dyDescent="0.15">
      <c r="B42" s="564" t="s">
        <v>399</v>
      </c>
      <c r="F42" s="574">
        <v>0</v>
      </c>
      <c r="G42" s="574">
        <v>0</v>
      </c>
      <c r="H42" s="574">
        <v>3</v>
      </c>
      <c r="I42" s="574">
        <v>3</v>
      </c>
      <c r="J42" s="574">
        <v>3</v>
      </c>
      <c r="K42" s="574">
        <v>0</v>
      </c>
      <c r="L42" s="574">
        <v>0</v>
      </c>
      <c r="M42" s="574">
        <v>0</v>
      </c>
      <c r="N42" s="574">
        <v>0</v>
      </c>
      <c r="O42" s="574">
        <v>0</v>
      </c>
      <c r="P42" s="574">
        <v>0</v>
      </c>
      <c r="Q42" s="574">
        <v>0</v>
      </c>
    </row>
    <row r="43" spans="1:17" x14ac:dyDescent="0.15">
      <c r="B43" s="564" t="s">
        <v>400</v>
      </c>
      <c r="F43" s="574">
        <v>0</v>
      </c>
      <c r="G43" s="574">
        <v>0</v>
      </c>
      <c r="H43" s="574">
        <v>0</v>
      </c>
      <c r="I43" s="438">
        <v>0</v>
      </c>
      <c r="J43" s="438">
        <v>0</v>
      </c>
      <c r="K43" s="574">
        <v>0</v>
      </c>
      <c r="L43" s="574">
        <v>0</v>
      </c>
      <c r="M43" s="574">
        <v>0</v>
      </c>
      <c r="N43" s="574">
        <v>0</v>
      </c>
      <c r="O43" s="574">
        <v>0</v>
      </c>
      <c r="P43" s="574">
        <v>0</v>
      </c>
      <c r="Q43" s="574">
        <v>0</v>
      </c>
    </row>
    <row r="44" spans="1:17" x14ac:dyDescent="0.15">
      <c r="B44" s="564" t="s">
        <v>401</v>
      </c>
      <c r="F44" s="574">
        <v>0</v>
      </c>
      <c r="G44" s="574">
        <v>0</v>
      </c>
      <c r="H44" s="574">
        <v>0</v>
      </c>
      <c r="I44" s="574">
        <v>0</v>
      </c>
      <c r="J44" s="438">
        <v>0</v>
      </c>
      <c r="K44" s="574">
        <v>0</v>
      </c>
      <c r="L44" s="574">
        <v>0</v>
      </c>
      <c r="M44" s="574">
        <v>0</v>
      </c>
      <c r="N44" s="574">
        <v>0</v>
      </c>
      <c r="O44" s="574">
        <v>0</v>
      </c>
      <c r="P44" s="574">
        <v>0</v>
      </c>
      <c r="Q44" s="574">
        <v>0</v>
      </c>
    </row>
    <row r="45" spans="1:17" x14ac:dyDescent="0.15">
      <c r="B45" s="564" t="s">
        <v>402</v>
      </c>
      <c r="F45" s="574">
        <v>0</v>
      </c>
      <c r="G45" s="574">
        <v>0</v>
      </c>
      <c r="H45" s="574">
        <v>0</v>
      </c>
      <c r="I45" s="574">
        <v>0</v>
      </c>
      <c r="J45" s="574">
        <v>0</v>
      </c>
      <c r="K45" s="574">
        <v>0</v>
      </c>
      <c r="L45" s="574">
        <v>0</v>
      </c>
      <c r="M45" s="574">
        <v>0</v>
      </c>
      <c r="N45" s="574">
        <v>0</v>
      </c>
      <c r="O45" s="574">
        <v>0</v>
      </c>
      <c r="P45" s="574">
        <v>0</v>
      </c>
      <c r="Q45" s="574">
        <v>0</v>
      </c>
    </row>
    <row r="46" spans="1:17" x14ac:dyDescent="0.15">
      <c r="B46" s="564" t="s">
        <v>403</v>
      </c>
      <c r="F46" s="574">
        <v>0</v>
      </c>
      <c r="G46" s="574">
        <v>0</v>
      </c>
      <c r="H46" s="574">
        <v>0</v>
      </c>
      <c r="I46" s="574">
        <v>0</v>
      </c>
      <c r="J46" s="574">
        <v>0</v>
      </c>
      <c r="K46" s="574">
        <v>0</v>
      </c>
      <c r="L46" s="574">
        <v>0</v>
      </c>
      <c r="M46" s="574">
        <v>0</v>
      </c>
      <c r="N46" s="574">
        <v>0</v>
      </c>
      <c r="O46" s="574">
        <v>0</v>
      </c>
      <c r="P46" s="574">
        <v>0</v>
      </c>
      <c r="Q46" s="574">
        <v>0</v>
      </c>
    </row>
    <row r="47" spans="1:17" x14ac:dyDescent="0.15">
      <c r="B47" s="564" t="s">
        <v>404</v>
      </c>
      <c r="F47" s="574">
        <v>0</v>
      </c>
      <c r="G47" s="574">
        <v>0</v>
      </c>
      <c r="H47" s="574">
        <v>0</v>
      </c>
      <c r="I47" s="574">
        <v>0</v>
      </c>
      <c r="J47" s="574">
        <v>0</v>
      </c>
      <c r="K47" s="574">
        <v>0</v>
      </c>
      <c r="L47" s="574">
        <v>0</v>
      </c>
      <c r="M47" s="574">
        <v>0</v>
      </c>
      <c r="N47" s="574">
        <v>0</v>
      </c>
      <c r="O47" s="574">
        <v>0</v>
      </c>
      <c r="P47" s="574">
        <v>0</v>
      </c>
      <c r="Q47" s="574">
        <v>0</v>
      </c>
    </row>
    <row r="48" spans="1:17" x14ac:dyDescent="0.15">
      <c r="B48" s="564" t="s">
        <v>405</v>
      </c>
      <c r="F48" s="574">
        <v>0</v>
      </c>
      <c r="G48" s="574">
        <v>0</v>
      </c>
      <c r="H48" s="574">
        <v>0</v>
      </c>
      <c r="I48" s="574">
        <v>0</v>
      </c>
      <c r="J48" s="574">
        <v>0</v>
      </c>
      <c r="K48" s="574">
        <v>0</v>
      </c>
      <c r="L48" s="574">
        <v>0</v>
      </c>
      <c r="M48" s="574">
        <v>0</v>
      </c>
      <c r="N48" s="574">
        <v>0</v>
      </c>
      <c r="O48" s="574">
        <v>0</v>
      </c>
      <c r="P48" s="574">
        <v>0</v>
      </c>
      <c r="Q48" s="574">
        <v>0</v>
      </c>
    </row>
    <row r="49" spans="1:17" x14ac:dyDescent="0.15">
      <c r="B49" s="564" t="s">
        <v>406</v>
      </c>
      <c r="F49" s="574">
        <v>0</v>
      </c>
      <c r="G49" s="574">
        <v>0</v>
      </c>
      <c r="H49" s="574">
        <v>0</v>
      </c>
      <c r="I49" s="574">
        <v>0</v>
      </c>
      <c r="J49" s="574">
        <v>0</v>
      </c>
      <c r="K49" s="574">
        <v>0</v>
      </c>
      <c r="L49" s="574">
        <v>0</v>
      </c>
      <c r="M49" s="574">
        <v>0</v>
      </c>
      <c r="N49" s="574">
        <v>0</v>
      </c>
      <c r="O49" s="574">
        <v>0</v>
      </c>
      <c r="P49" s="574">
        <v>0</v>
      </c>
      <c r="Q49" s="574">
        <v>0</v>
      </c>
    </row>
    <row r="50" spans="1:17" x14ac:dyDescent="0.15">
      <c r="B50" s="564" t="s">
        <v>407</v>
      </c>
      <c r="F50" s="574">
        <v>0</v>
      </c>
      <c r="G50" s="574">
        <v>0</v>
      </c>
      <c r="H50" s="574">
        <v>0</v>
      </c>
      <c r="I50" s="574">
        <v>0</v>
      </c>
      <c r="J50" s="574">
        <v>0</v>
      </c>
      <c r="K50" s="574">
        <v>0</v>
      </c>
      <c r="L50" s="574">
        <v>0</v>
      </c>
      <c r="M50" s="574">
        <v>0</v>
      </c>
      <c r="N50" s="574">
        <v>0</v>
      </c>
      <c r="O50" s="574">
        <v>0</v>
      </c>
      <c r="P50" s="574">
        <v>0</v>
      </c>
      <c r="Q50" s="574">
        <v>0</v>
      </c>
    </row>
    <row r="51" spans="1:17" x14ac:dyDescent="0.15">
      <c r="B51" s="564" t="s">
        <v>408</v>
      </c>
      <c r="F51" s="574">
        <v>0</v>
      </c>
      <c r="G51" s="574">
        <v>0</v>
      </c>
      <c r="H51" s="574">
        <v>0</v>
      </c>
      <c r="I51" s="574">
        <v>0</v>
      </c>
      <c r="J51" s="574">
        <v>0</v>
      </c>
      <c r="K51" s="574">
        <v>0</v>
      </c>
      <c r="L51" s="574">
        <v>0</v>
      </c>
      <c r="M51" s="574">
        <v>0</v>
      </c>
      <c r="N51" s="574">
        <v>0</v>
      </c>
      <c r="O51" s="574">
        <v>0</v>
      </c>
      <c r="P51" s="574">
        <v>0</v>
      </c>
      <c r="Q51" s="574">
        <v>0</v>
      </c>
    </row>
    <row r="52" spans="1:17" s="566" customFormat="1" x14ac:dyDescent="0.15">
      <c r="A52" s="438"/>
      <c r="B52" s="293" t="s">
        <v>409</v>
      </c>
      <c r="C52" s="293"/>
      <c r="D52" s="593">
        <f>SUM(D40:D51)</f>
        <v>0</v>
      </c>
      <c r="E52" s="593"/>
      <c r="F52" s="593">
        <f>SUM(F40:F51)</f>
        <v>0</v>
      </c>
      <c r="G52" s="593">
        <f t="shared" ref="G52:Q52" si="5">SUM(G40:G51)</f>
        <v>1</v>
      </c>
      <c r="H52" s="593">
        <f t="shared" si="5"/>
        <v>3</v>
      </c>
      <c r="I52" s="593">
        <f t="shared" si="5"/>
        <v>3</v>
      </c>
      <c r="J52" s="593">
        <f t="shared" si="5"/>
        <v>3</v>
      </c>
      <c r="K52" s="593">
        <f t="shared" si="5"/>
        <v>0</v>
      </c>
      <c r="L52" s="593">
        <f t="shared" si="5"/>
        <v>0</v>
      </c>
      <c r="M52" s="593">
        <f t="shared" si="5"/>
        <v>0</v>
      </c>
      <c r="N52" s="593">
        <f t="shared" si="5"/>
        <v>0</v>
      </c>
      <c r="O52" s="593">
        <f t="shared" si="5"/>
        <v>0</v>
      </c>
      <c r="P52" s="593">
        <f t="shared" si="5"/>
        <v>0</v>
      </c>
      <c r="Q52" s="593">
        <f t="shared" si="5"/>
        <v>0</v>
      </c>
    </row>
    <row r="53" spans="1:17" x14ac:dyDescent="0.15">
      <c r="F53" s="595"/>
      <c r="G53" s="596"/>
      <c r="H53" s="596"/>
      <c r="I53" s="596"/>
      <c r="J53" s="596"/>
      <c r="K53" s="596"/>
      <c r="L53" s="587"/>
      <c r="M53" s="596"/>
      <c r="N53" s="596"/>
      <c r="O53" s="596"/>
      <c r="P53" s="596"/>
      <c r="Q53" s="596"/>
    </row>
    <row r="54" spans="1:17" x14ac:dyDescent="0.15">
      <c r="F54" s="595"/>
      <c r="G54" s="596"/>
      <c r="H54" s="596"/>
      <c r="I54" s="596"/>
      <c r="J54" s="596"/>
      <c r="K54" s="596"/>
      <c r="L54" s="587"/>
      <c r="M54" s="596"/>
      <c r="N54" s="596"/>
      <c r="O54" s="596"/>
      <c r="P54" s="596"/>
      <c r="Q54" s="596"/>
    </row>
    <row r="56" spans="1:17" s="591" customFormat="1" ht="10.199999999999999" x14ac:dyDescent="0.2">
      <c r="A56" s="577"/>
      <c r="B56" s="597" t="s">
        <v>410</v>
      </c>
      <c r="C56" s="597"/>
      <c r="D56" s="598"/>
      <c r="E56" s="598"/>
      <c r="F56" s="599"/>
      <c r="G56" s="600"/>
      <c r="H56" s="599"/>
      <c r="I56" s="599"/>
      <c r="J56" s="599"/>
      <c r="K56" s="599"/>
      <c r="L56" s="599"/>
      <c r="M56" s="599"/>
      <c r="N56" s="599"/>
      <c r="O56" s="599"/>
      <c r="P56" s="599"/>
      <c r="Q56" s="599"/>
    </row>
    <row r="57" spans="1:17" x14ac:dyDescent="0.15">
      <c r="B57" s="588" t="s">
        <v>411</v>
      </c>
      <c r="C57" s="588"/>
      <c r="D57" s="601"/>
      <c r="E57" s="601"/>
      <c r="F57" s="602" t="s">
        <v>412</v>
      </c>
      <c r="G57" s="602" t="s">
        <v>413</v>
      </c>
      <c r="H57" s="602" t="s">
        <v>414</v>
      </c>
      <c r="I57" s="602"/>
      <c r="J57" s="602"/>
      <c r="K57" s="602"/>
      <c r="L57" s="602"/>
      <c r="M57" s="602"/>
      <c r="N57" s="602"/>
      <c r="O57" s="602"/>
      <c r="P57" s="602"/>
      <c r="Q57" s="603"/>
    </row>
    <row r="58" spans="1:17" x14ac:dyDescent="0.15">
      <c r="B58" s="604"/>
      <c r="C58" s="604"/>
      <c r="F58" s="605"/>
      <c r="G58" s="592"/>
      <c r="H58" s="564"/>
      <c r="I58" s="606"/>
      <c r="O58" s="607"/>
    </row>
    <row r="59" spans="1:17" x14ac:dyDescent="0.15">
      <c r="B59" s="609"/>
      <c r="F59" s="610"/>
      <c r="G59" s="610"/>
      <c r="H59" s="611"/>
      <c r="J59" s="612"/>
      <c r="K59" s="612"/>
      <c r="L59" s="612"/>
      <c r="M59" s="612"/>
      <c r="N59" s="613"/>
      <c r="O59" s="614"/>
      <c r="P59" s="563"/>
      <c r="Q59" s="615"/>
    </row>
    <row r="60" spans="1:17" x14ac:dyDescent="0.15">
      <c r="A60" s="563">
        <v>1</v>
      </c>
      <c r="B60" s="609" t="s">
        <v>415</v>
      </c>
      <c r="F60" s="610" t="s">
        <v>416</v>
      </c>
      <c r="G60" s="610" t="s">
        <v>417</v>
      </c>
      <c r="H60" s="611">
        <f t="shared" ref="H60:H63" si="6">Q60/12</f>
        <v>26.083333333333332</v>
      </c>
      <c r="J60" s="612"/>
      <c r="K60" s="614"/>
      <c r="L60" s="614"/>
      <c r="M60" s="614"/>
      <c r="N60" s="613"/>
      <c r="O60" s="614"/>
      <c r="P60" s="563"/>
      <c r="Q60" s="615">
        <f t="shared" ref="Q60:Q63" si="7">DATEDIF(F60,G60,"m")</f>
        <v>313</v>
      </c>
    </row>
    <row r="61" spans="1:17" x14ac:dyDescent="0.15">
      <c r="A61" s="563">
        <v>2</v>
      </c>
      <c r="B61" s="609" t="s">
        <v>418</v>
      </c>
      <c r="F61" s="610" t="s">
        <v>419</v>
      </c>
      <c r="G61" s="610" t="s">
        <v>417</v>
      </c>
      <c r="H61" s="611">
        <f t="shared" si="6"/>
        <v>25.5</v>
      </c>
      <c r="P61" s="563"/>
      <c r="Q61" s="615">
        <f t="shared" si="7"/>
        <v>306</v>
      </c>
    </row>
    <row r="62" spans="1:17" x14ac:dyDescent="0.15">
      <c r="A62" s="563">
        <v>3</v>
      </c>
      <c r="B62" s="609" t="s">
        <v>420</v>
      </c>
      <c r="F62" s="610" t="s">
        <v>419</v>
      </c>
      <c r="G62" s="610" t="s">
        <v>417</v>
      </c>
      <c r="H62" s="611">
        <f t="shared" si="6"/>
        <v>25.5</v>
      </c>
      <c r="P62" s="563"/>
      <c r="Q62" s="615">
        <f t="shared" si="7"/>
        <v>306</v>
      </c>
    </row>
    <row r="63" spans="1:17" x14ac:dyDescent="0.15">
      <c r="A63" s="563">
        <v>4</v>
      </c>
      <c r="B63" s="609" t="s">
        <v>421</v>
      </c>
      <c r="F63" s="610" t="s">
        <v>419</v>
      </c>
      <c r="G63" s="610" t="s">
        <v>417</v>
      </c>
      <c r="H63" s="611">
        <f t="shared" si="6"/>
        <v>25.5</v>
      </c>
      <c r="P63" s="563"/>
      <c r="Q63" s="615">
        <f t="shared" si="7"/>
        <v>306</v>
      </c>
    </row>
    <row r="64" spans="1:17" x14ac:dyDescent="0.15">
      <c r="B64" s="616"/>
      <c r="F64" s="617"/>
      <c r="G64" s="617"/>
      <c r="H64" s="611"/>
      <c r="P64" s="563"/>
      <c r="Q64" s="615"/>
    </row>
    <row r="65" spans="2:17" x14ac:dyDescent="0.15">
      <c r="B65" s="616"/>
      <c r="F65" s="617"/>
      <c r="G65" s="617"/>
      <c r="H65" s="611"/>
      <c r="P65" s="563"/>
      <c r="Q65" s="615"/>
    </row>
    <row r="66" spans="2:17" x14ac:dyDescent="0.15">
      <c r="B66" s="616"/>
      <c r="F66" s="617"/>
      <c r="G66" s="617"/>
      <c r="H66" s="611"/>
      <c r="P66" s="563"/>
      <c r="Q66" s="615"/>
    </row>
    <row r="67" spans="2:17" x14ac:dyDescent="0.15">
      <c r="B67" s="616"/>
      <c r="F67" s="617"/>
      <c r="G67" s="617"/>
      <c r="H67" s="611"/>
      <c r="P67" s="563"/>
      <c r="Q67" s="615"/>
    </row>
    <row r="68" spans="2:17" x14ac:dyDescent="0.15">
      <c r="C68" s="605"/>
      <c r="F68" s="618"/>
      <c r="G68" s="617"/>
      <c r="H68" s="617"/>
      <c r="I68" s="619"/>
      <c r="J68" s="563"/>
      <c r="K68" s="617"/>
      <c r="L68" s="620"/>
      <c r="M68" s="564"/>
      <c r="O68" s="621"/>
      <c r="P68" s="564"/>
      <c r="Q68" s="622"/>
    </row>
    <row r="69" spans="2:17" x14ac:dyDescent="0.15">
      <c r="F69" s="618"/>
      <c r="G69" s="617"/>
      <c r="H69" s="617"/>
      <c r="I69" s="619"/>
      <c r="J69" s="563"/>
      <c r="K69" s="617"/>
      <c r="L69" s="620"/>
      <c r="M69" s="564"/>
      <c r="N69" s="564"/>
      <c r="O69" s="621"/>
      <c r="P69" s="564"/>
      <c r="Q69" s="622"/>
    </row>
    <row r="70" spans="2:17" x14ac:dyDescent="0.15">
      <c r="F70" s="618"/>
      <c r="G70" s="617"/>
      <c r="H70" s="617"/>
      <c r="I70" s="619"/>
      <c r="J70" s="563"/>
      <c r="K70" s="617"/>
      <c r="L70" s="620"/>
      <c r="M70" s="564"/>
      <c r="O70" s="621"/>
      <c r="P70" s="564"/>
      <c r="Q70" s="622"/>
    </row>
    <row r="71" spans="2:17" x14ac:dyDescent="0.15">
      <c r="B71" s="616"/>
      <c r="F71" s="617"/>
      <c r="G71" s="617"/>
      <c r="H71" s="611"/>
      <c r="I71" s="623"/>
      <c r="J71" s="564"/>
      <c r="M71" s="617"/>
      <c r="N71" s="617"/>
      <c r="O71" s="617"/>
      <c r="P71" s="563"/>
      <c r="Q71" s="624"/>
    </row>
    <row r="72" spans="2:17" x14ac:dyDescent="0.15">
      <c r="C72" s="605"/>
      <c r="F72" s="618"/>
      <c r="G72" s="617"/>
      <c r="H72" s="617"/>
      <c r="I72" s="619"/>
      <c r="J72" s="563"/>
      <c r="K72" s="617"/>
      <c r="L72" s="620"/>
      <c r="M72" s="564"/>
      <c r="O72" s="621"/>
      <c r="P72" s="564"/>
      <c r="Q72" s="622"/>
    </row>
    <row r="73" spans="2:17" x14ac:dyDescent="0.15">
      <c r="F73" s="618"/>
      <c r="G73" s="617"/>
      <c r="H73" s="617"/>
      <c r="I73" s="625"/>
      <c r="J73" s="563"/>
      <c r="K73" s="617"/>
      <c r="L73" s="620"/>
      <c r="M73" s="564"/>
      <c r="O73" s="621"/>
      <c r="P73" s="564"/>
      <c r="Q73" s="622"/>
    </row>
    <row r="74" spans="2:17" x14ac:dyDescent="0.15">
      <c r="F74" s="618"/>
      <c r="G74" s="617"/>
      <c r="H74" s="617"/>
      <c r="I74" s="625"/>
      <c r="J74" s="563"/>
      <c r="K74" s="617"/>
      <c r="L74" s="620"/>
      <c r="M74" s="564"/>
      <c r="O74" s="621"/>
      <c r="P74" s="564"/>
      <c r="Q74" s="622"/>
    </row>
    <row r="75" spans="2:17" x14ac:dyDescent="0.15">
      <c r="F75" s="618"/>
      <c r="G75" s="617"/>
      <c r="H75" s="617"/>
      <c r="I75" s="625"/>
      <c r="J75" s="563"/>
      <c r="K75" s="617"/>
      <c r="L75" s="620"/>
      <c r="M75" s="564"/>
      <c r="O75" s="621"/>
      <c r="P75" s="564"/>
      <c r="Q75" s="622"/>
    </row>
    <row r="76" spans="2:17" x14ac:dyDescent="0.15">
      <c r="F76" s="618"/>
      <c r="G76" s="617"/>
      <c r="H76" s="617"/>
      <c r="I76" s="625"/>
      <c r="J76" s="563"/>
      <c r="K76" s="617"/>
      <c r="L76" s="620"/>
      <c r="M76" s="564"/>
      <c r="O76" s="621"/>
      <c r="P76" s="564"/>
      <c r="Q76" s="622"/>
    </row>
    <row r="77" spans="2:17" x14ac:dyDescent="0.15">
      <c r="F77" s="618"/>
      <c r="G77" s="617"/>
      <c r="H77" s="617"/>
      <c r="I77" s="625"/>
      <c r="J77" s="563"/>
      <c r="K77" s="617"/>
      <c r="L77" s="620"/>
      <c r="M77" s="564"/>
      <c r="O77" s="621"/>
      <c r="P77" s="564"/>
      <c r="Q77" s="622"/>
    </row>
    <row r="78" spans="2:17" x14ac:dyDescent="0.15">
      <c r="F78" s="618"/>
      <c r="G78" s="617"/>
      <c r="H78" s="617"/>
      <c r="I78" s="625"/>
      <c r="J78" s="563"/>
      <c r="K78" s="617"/>
      <c r="L78" s="620"/>
      <c r="M78" s="564"/>
      <c r="O78" s="621"/>
      <c r="P78" s="564"/>
      <c r="Q78" s="622"/>
    </row>
  </sheetData>
  <mergeCells count="1">
    <mergeCell ref="B3:C3"/>
  </mergeCells>
  <pageMargins left="0.3" right="0.25" top="0.5" bottom="0.5" header="0.4" footer="0.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05EA-FFE8-482A-868B-4A6B00C71B5C}">
  <sheetPr>
    <tabColor rgb="FF6600FF"/>
  </sheetPr>
  <dimension ref="A1:G32"/>
  <sheetViews>
    <sheetView zoomScale="110" zoomScaleNormal="110" zoomScaleSheetLayoutView="100" workbookViewId="0">
      <selection activeCell="L23" sqref="L23"/>
    </sheetView>
  </sheetViews>
  <sheetFormatPr defaultColWidth="11" defaultRowHeight="9.6" x14ac:dyDescent="0.2"/>
  <cols>
    <col min="1" max="1" width="3.77734375" style="71" customWidth="1"/>
    <col min="2" max="2" width="17.33203125" style="68" customWidth="1"/>
    <col min="3" max="3" width="4.77734375" style="66" customWidth="1"/>
    <col min="4" max="4" width="65.33203125" style="73" customWidth="1"/>
    <col min="5" max="5" width="3.77734375" style="74" customWidth="1"/>
    <col min="6" max="16384" width="11" style="71"/>
  </cols>
  <sheetData>
    <row r="1" spans="1:7" s="12" customFormat="1" x14ac:dyDescent="0.2">
      <c r="A1" s="1"/>
      <c r="B1" s="2" t="s">
        <v>0</v>
      </c>
      <c r="E1" s="3"/>
      <c r="F1" s="59"/>
      <c r="G1" s="11"/>
    </row>
    <row r="2" spans="1:7" s="20" customFormat="1" ht="12" x14ac:dyDescent="0.25">
      <c r="A2" s="13"/>
      <c r="B2" s="14" t="s">
        <v>32</v>
      </c>
      <c r="E2" s="15"/>
      <c r="F2" s="60"/>
      <c r="G2" s="19"/>
    </row>
    <row r="3" spans="1:7" s="27" customFormat="1" ht="10.199999999999999" x14ac:dyDescent="0.2">
      <c r="A3" s="21"/>
      <c r="B3" s="61">
        <f>'[11]OA To Do &amp; Notes'!D3</f>
        <v>44593</v>
      </c>
      <c r="D3" s="62" t="s">
        <v>33</v>
      </c>
      <c r="E3" s="61"/>
      <c r="F3" s="63"/>
      <c r="G3" s="26"/>
    </row>
    <row r="4" spans="1:7" s="64" customFormat="1" x14ac:dyDescent="0.2">
      <c r="B4" s="65"/>
      <c r="C4" s="66"/>
      <c r="E4" s="65"/>
    </row>
    <row r="6" spans="1:7" s="67" customFormat="1" x14ac:dyDescent="0.2">
      <c r="B6" s="68"/>
      <c r="C6" s="66"/>
      <c r="D6" s="69"/>
      <c r="E6" s="70"/>
    </row>
    <row r="7" spans="1:7" s="67" customFormat="1" x14ac:dyDescent="0.2">
      <c r="B7" s="68"/>
      <c r="C7" s="66"/>
      <c r="D7" s="69"/>
      <c r="E7" s="70"/>
    </row>
    <row r="8" spans="1:7" s="67" customFormat="1" x14ac:dyDescent="0.2">
      <c r="B8" s="68" t="s">
        <v>34</v>
      </c>
      <c r="C8" s="66"/>
      <c r="D8" s="69" t="s">
        <v>35</v>
      </c>
      <c r="E8" s="70"/>
    </row>
    <row r="9" spans="1:7" s="67" customFormat="1" x14ac:dyDescent="0.2">
      <c r="B9" s="68"/>
      <c r="C9" s="66"/>
      <c r="D9" s="69"/>
      <c r="E9" s="70"/>
    </row>
    <row r="10" spans="1:7" s="67" customFormat="1" x14ac:dyDescent="0.2">
      <c r="B10" s="68"/>
      <c r="C10" s="66"/>
      <c r="D10" s="69"/>
      <c r="E10" s="70"/>
    </row>
    <row r="11" spans="1:7" s="67" customFormat="1" ht="28.8" x14ac:dyDescent="0.2">
      <c r="B11" s="68" t="s">
        <v>36</v>
      </c>
      <c r="C11" s="66"/>
      <c r="D11" s="69" t="s">
        <v>37</v>
      </c>
      <c r="E11" s="70"/>
    </row>
    <row r="12" spans="1:7" s="67" customFormat="1" x14ac:dyDescent="0.2">
      <c r="B12" s="68"/>
      <c r="C12" s="66"/>
      <c r="D12" s="69"/>
      <c r="E12" s="70"/>
    </row>
    <row r="13" spans="1:7" s="67" customFormat="1" x14ac:dyDescent="0.2">
      <c r="B13" s="68"/>
      <c r="C13" s="66"/>
      <c r="D13" s="69"/>
      <c r="E13" s="70"/>
    </row>
    <row r="14" spans="1:7" ht="28.8" x14ac:dyDescent="0.2">
      <c r="B14" s="68" t="s">
        <v>38</v>
      </c>
      <c r="D14" s="69" t="s">
        <v>39</v>
      </c>
      <c r="E14" s="72"/>
    </row>
    <row r="15" spans="1:7" x14ac:dyDescent="0.2">
      <c r="B15" s="68" t="s">
        <v>40</v>
      </c>
      <c r="D15" s="69"/>
      <c r="E15" s="73"/>
    </row>
    <row r="16" spans="1:7" x14ac:dyDescent="0.2">
      <c r="D16" s="69"/>
    </row>
    <row r="17" spans="2:5" ht="67.2" x14ac:dyDescent="0.2">
      <c r="B17" s="68" t="s">
        <v>41</v>
      </c>
      <c r="D17" s="69" t="s">
        <v>42</v>
      </c>
    </row>
    <row r="18" spans="2:5" x14ac:dyDescent="0.2">
      <c r="D18" s="69"/>
    </row>
    <row r="19" spans="2:5" x14ac:dyDescent="0.2">
      <c r="D19" s="69"/>
    </row>
    <row r="20" spans="2:5" ht="48" x14ac:dyDescent="0.2">
      <c r="B20" s="68" t="s">
        <v>43</v>
      </c>
      <c r="D20" s="69" t="s">
        <v>44</v>
      </c>
    </row>
    <row r="21" spans="2:5" x14ac:dyDescent="0.2">
      <c r="D21" s="69"/>
    </row>
    <row r="22" spans="2:5" x14ac:dyDescent="0.2">
      <c r="D22" s="69"/>
    </row>
    <row r="23" spans="2:5" ht="28.8" x14ac:dyDescent="0.2">
      <c r="B23" s="68" t="s">
        <v>45</v>
      </c>
      <c r="D23" s="69" t="s">
        <v>46</v>
      </c>
    </row>
    <row r="24" spans="2:5" x14ac:dyDescent="0.2">
      <c r="D24" s="69"/>
    </row>
    <row r="25" spans="2:5" x14ac:dyDescent="0.2">
      <c r="D25" s="69"/>
    </row>
    <row r="26" spans="2:5" x14ac:dyDescent="0.2">
      <c r="B26" s="68" t="s">
        <v>47</v>
      </c>
      <c r="D26" s="69" t="s">
        <v>48</v>
      </c>
      <c r="E26" s="75"/>
    </row>
    <row r="27" spans="2:5" x14ac:dyDescent="0.2">
      <c r="D27" s="69"/>
      <c r="E27" s="75"/>
    </row>
    <row r="28" spans="2:5" x14ac:dyDescent="0.2">
      <c r="D28" s="69"/>
    </row>
    <row r="29" spans="2:5" x14ac:dyDescent="0.2">
      <c r="D29" s="69"/>
    </row>
    <row r="30" spans="2:5" x14ac:dyDescent="0.2">
      <c r="D30" s="69"/>
    </row>
    <row r="31" spans="2:5" x14ac:dyDescent="0.2">
      <c r="D31" s="69"/>
    </row>
    <row r="32" spans="2:5" x14ac:dyDescent="0.2">
      <c r="D32" s="69"/>
    </row>
  </sheetData>
  <pageMargins left="0.65" right="0.5" top="0.65" bottom="0.5" header="0.4" footer="0.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2C63F-F8D8-4FB0-8D96-F9687E67980E}">
  <sheetPr>
    <tabColor rgb="FF6600FF"/>
  </sheetPr>
  <dimension ref="A1:M77"/>
  <sheetViews>
    <sheetView topLeftCell="A14" zoomScale="120" zoomScaleNormal="120" zoomScaleSheetLayoutView="100" workbookViewId="0">
      <selection activeCell="L23" sqref="L23"/>
    </sheetView>
  </sheetViews>
  <sheetFormatPr defaultColWidth="11" defaultRowHeight="7.8" x14ac:dyDescent="0.15"/>
  <cols>
    <col min="1" max="1" width="2.33203125" style="146" customWidth="1"/>
    <col min="2" max="2" width="1.88671875" style="146" customWidth="1"/>
    <col min="3" max="3" width="2.21875" style="146" customWidth="1"/>
    <col min="4" max="4" width="3.33203125" style="146" customWidth="1"/>
    <col min="5" max="5" width="30.21875" style="146" customWidth="1"/>
    <col min="6" max="6" width="11.109375" style="124" customWidth="1"/>
    <col min="7" max="7" width="11.5546875" style="147" customWidth="1"/>
    <col min="8" max="8" width="12.77734375" style="124" customWidth="1"/>
    <col min="9" max="9" width="2.77734375" style="124" customWidth="1"/>
    <col min="10" max="10" width="9" style="127" customWidth="1"/>
    <col min="11" max="11" width="9.5546875" style="128" customWidth="1"/>
    <col min="12" max="12" width="2.5546875" style="105" customWidth="1"/>
    <col min="13" max="16384" width="11" style="105"/>
  </cols>
  <sheetData>
    <row r="1" spans="1:13" s="79" customFormat="1" x14ac:dyDescent="0.15">
      <c r="A1" s="76"/>
      <c r="B1" s="77"/>
      <c r="C1" s="78"/>
      <c r="D1" s="77"/>
      <c r="E1" s="77" t="s">
        <v>0</v>
      </c>
      <c r="F1" s="78"/>
      <c r="H1" s="78"/>
      <c r="I1" s="80"/>
      <c r="J1" s="80"/>
      <c r="K1" s="81"/>
      <c r="L1" s="82"/>
      <c r="M1" s="84"/>
    </row>
    <row r="2" spans="1:13" s="88" customFormat="1" ht="12" x14ac:dyDescent="0.25">
      <c r="A2" s="85"/>
      <c r="B2" s="86"/>
      <c r="C2" s="87"/>
      <c r="D2" s="86"/>
      <c r="E2" s="86" t="s">
        <v>49</v>
      </c>
      <c r="F2" s="87"/>
      <c r="H2" s="87"/>
      <c r="I2" s="89"/>
      <c r="J2" s="89"/>
      <c r="K2" s="89"/>
      <c r="L2" s="90"/>
      <c r="M2" s="91"/>
    </row>
    <row r="3" spans="1:13" s="94" customFormat="1" ht="10.199999999999999" x14ac:dyDescent="0.2">
      <c r="A3" s="92"/>
      <c r="B3" s="632"/>
      <c r="C3" s="632"/>
      <c r="D3" s="93"/>
      <c r="E3" s="93">
        <f>'[11]OA To Do &amp; Notes'!D3</f>
        <v>44593</v>
      </c>
      <c r="F3" s="93"/>
      <c r="H3" s="95"/>
      <c r="I3" s="96"/>
      <c r="J3" s="96"/>
      <c r="K3" s="97"/>
      <c r="L3" s="98"/>
      <c r="M3" s="99"/>
    </row>
    <row r="4" spans="1:13" x14ac:dyDescent="0.15">
      <c r="A4" s="100"/>
      <c r="B4" s="100"/>
      <c r="C4" s="100"/>
      <c r="D4" s="100"/>
      <c r="E4" s="100"/>
      <c r="F4" s="101"/>
      <c r="G4" s="102"/>
      <c r="H4" s="101"/>
      <c r="I4" s="101"/>
      <c r="J4" s="103"/>
      <c r="K4" s="104"/>
    </row>
    <row r="5" spans="1:13" x14ac:dyDescent="0.15">
      <c r="A5" s="100"/>
      <c r="B5" s="100"/>
      <c r="C5" s="100"/>
      <c r="D5" s="100"/>
      <c r="E5" s="100"/>
      <c r="F5" s="101"/>
      <c r="G5" s="102"/>
      <c r="H5" s="101"/>
      <c r="I5" s="101"/>
      <c r="J5" s="103"/>
      <c r="K5" s="104"/>
    </row>
    <row r="6" spans="1:13" s="109" customFormat="1" ht="12" x14ac:dyDescent="0.25">
      <c r="A6" s="107"/>
      <c r="B6" s="107"/>
      <c r="C6" s="107"/>
      <c r="D6" s="107"/>
      <c r="E6" s="108"/>
      <c r="F6" s="633">
        <f>'[11]OA To Do &amp; Notes'!D3</f>
        <v>44593</v>
      </c>
      <c r="G6" s="634"/>
      <c r="H6" s="634"/>
      <c r="I6" s="634"/>
      <c r="J6" s="634"/>
      <c r="K6" s="635"/>
    </row>
    <row r="7" spans="1:13" s="116" customFormat="1" ht="24" customHeight="1" x14ac:dyDescent="0.2">
      <c r="A7" s="110"/>
      <c r="B7" s="110"/>
      <c r="C7" s="110"/>
      <c r="D7" s="110"/>
      <c r="E7" s="111"/>
      <c r="F7" s="112" t="s">
        <v>50</v>
      </c>
      <c r="G7" s="113" t="s">
        <v>51</v>
      </c>
      <c r="H7" s="113" t="s">
        <v>52</v>
      </c>
      <c r="I7" s="113"/>
      <c r="J7" s="114" t="s">
        <v>53</v>
      </c>
      <c r="K7" s="115" t="s">
        <v>54</v>
      </c>
    </row>
    <row r="8" spans="1:13" x14ac:dyDescent="0.15">
      <c r="A8" s="100"/>
      <c r="B8" s="100"/>
      <c r="C8" s="117"/>
      <c r="D8" s="100"/>
      <c r="E8" s="100"/>
      <c r="F8" s="118"/>
      <c r="G8" s="118"/>
      <c r="H8" s="118"/>
      <c r="I8" s="118"/>
      <c r="J8" s="119"/>
      <c r="K8" s="120"/>
      <c r="L8" s="121"/>
    </row>
    <row r="9" spans="1:13" x14ac:dyDescent="0.15">
      <c r="A9" s="122"/>
      <c r="B9" s="123" t="s">
        <v>55</v>
      </c>
      <c r="C9" s="122"/>
      <c r="D9" s="122"/>
      <c r="E9" s="122"/>
      <c r="G9" s="125"/>
      <c r="H9" s="126"/>
      <c r="I9" s="126"/>
    </row>
    <row r="10" spans="1:13" x14ac:dyDescent="0.15">
      <c r="A10" s="122"/>
      <c r="B10" s="122"/>
      <c r="C10" s="122"/>
      <c r="D10" s="123" t="s">
        <v>38</v>
      </c>
      <c r="E10" s="122"/>
      <c r="G10" s="125"/>
      <c r="H10" s="126"/>
      <c r="I10" s="126"/>
    </row>
    <row r="11" spans="1:13" x14ac:dyDescent="0.15">
      <c r="A11" s="122"/>
      <c r="B11" s="122"/>
      <c r="C11" s="122"/>
      <c r="D11" s="129">
        <v>1</v>
      </c>
      <c r="E11" s="122" t="s">
        <v>56</v>
      </c>
      <c r="F11" s="130">
        <v>331783.36</v>
      </c>
      <c r="G11" s="131">
        <v>331625</v>
      </c>
      <c r="H11" s="132">
        <f t="shared" ref="H11:H24" si="0">ROUND((F11-G11),5)</f>
        <v>158.36000000000001</v>
      </c>
      <c r="I11" s="132"/>
      <c r="J11" s="133">
        <f t="shared" ref="J11:J22" si="1">F11/G11</f>
        <v>1.0004775273275537</v>
      </c>
      <c r="K11" s="134">
        <v>-269.18</v>
      </c>
    </row>
    <row r="12" spans="1:13" x14ac:dyDescent="0.15">
      <c r="A12" s="122"/>
      <c r="B12" s="122"/>
      <c r="C12" s="122"/>
      <c r="D12" s="129">
        <v>2</v>
      </c>
      <c r="E12" s="122" t="s">
        <v>57</v>
      </c>
      <c r="F12" s="130">
        <v>2040</v>
      </c>
      <c r="G12" s="131">
        <v>2400</v>
      </c>
      <c r="H12" s="132">
        <f t="shared" si="0"/>
        <v>-360</v>
      </c>
      <c r="I12" s="132"/>
      <c r="J12" s="133">
        <f t="shared" si="1"/>
        <v>0.85</v>
      </c>
      <c r="K12" s="134">
        <v>0</v>
      </c>
    </row>
    <row r="13" spans="1:13" x14ac:dyDescent="0.15">
      <c r="A13" s="122"/>
      <c r="B13" s="122"/>
      <c r="C13" s="122"/>
      <c r="D13" s="129">
        <v>3</v>
      </c>
      <c r="E13" s="122" t="s">
        <v>58</v>
      </c>
      <c r="F13" s="130">
        <v>53500</v>
      </c>
      <c r="G13" s="131">
        <v>62000</v>
      </c>
      <c r="H13" s="132">
        <f t="shared" si="0"/>
        <v>-8500</v>
      </c>
      <c r="I13" s="132"/>
      <c r="J13" s="133">
        <f t="shared" si="1"/>
        <v>0.86290322580645162</v>
      </c>
      <c r="K13" s="134">
        <v>1000</v>
      </c>
    </row>
    <row r="14" spans="1:13" x14ac:dyDescent="0.15">
      <c r="A14" s="122"/>
      <c r="B14" s="122"/>
      <c r="C14" s="122"/>
      <c r="D14" s="129">
        <v>4</v>
      </c>
      <c r="E14" s="122" t="s">
        <v>59</v>
      </c>
      <c r="F14" s="130">
        <v>1344</v>
      </c>
      <c r="G14" s="131">
        <v>1400</v>
      </c>
      <c r="H14" s="132">
        <f t="shared" si="0"/>
        <v>-56</v>
      </c>
      <c r="I14" s="132"/>
      <c r="J14" s="133">
        <f t="shared" si="1"/>
        <v>0.96</v>
      </c>
      <c r="K14" s="134">
        <v>0</v>
      </c>
    </row>
    <row r="15" spans="1:13" x14ac:dyDescent="0.15">
      <c r="A15" s="122"/>
      <c r="B15" s="122"/>
      <c r="C15" s="122"/>
      <c r="D15" s="129">
        <v>5</v>
      </c>
      <c r="E15" s="122" t="s">
        <v>60</v>
      </c>
      <c r="F15" s="130">
        <v>0</v>
      </c>
      <c r="G15" s="131">
        <v>4000</v>
      </c>
      <c r="H15" s="132">
        <f t="shared" si="0"/>
        <v>-4000</v>
      </c>
      <c r="I15" s="132"/>
      <c r="J15" s="133">
        <f t="shared" si="1"/>
        <v>0</v>
      </c>
      <c r="K15" s="134">
        <v>0</v>
      </c>
    </row>
    <row r="16" spans="1:13" x14ac:dyDescent="0.15">
      <c r="A16" s="122"/>
      <c r="B16" s="122"/>
      <c r="C16" s="122"/>
      <c r="D16" s="129">
        <v>6</v>
      </c>
      <c r="E16" s="122" t="s">
        <v>61</v>
      </c>
      <c r="F16" s="130">
        <v>-77.819999999999993</v>
      </c>
      <c r="G16" s="131">
        <v>1200</v>
      </c>
      <c r="H16" s="132">
        <f t="shared" si="0"/>
        <v>-1277.82</v>
      </c>
      <c r="I16" s="132"/>
      <c r="J16" s="133">
        <f t="shared" si="1"/>
        <v>-6.4849999999999991E-2</v>
      </c>
      <c r="K16" s="134">
        <v>0</v>
      </c>
    </row>
    <row r="17" spans="1:12" x14ac:dyDescent="0.15">
      <c r="A17" s="122"/>
      <c r="B17" s="122"/>
      <c r="C17" s="122"/>
      <c r="D17" s="129">
        <v>7</v>
      </c>
      <c r="E17" s="122" t="s">
        <v>62</v>
      </c>
      <c r="F17" s="130">
        <v>850.2</v>
      </c>
      <c r="G17" s="131">
        <v>8000</v>
      </c>
      <c r="H17" s="132">
        <f t="shared" si="0"/>
        <v>-7149.8</v>
      </c>
      <c r="I17" s="132"/>
      <c r="J17" s="133">
        <f t="shared" si="1"/>
        <v>0.10627500000000001</v>
      </c>
      <c r="K17" s="134">
        <v>0</v>
      </c>
    </row>
    <row r="18" spans="1:12" x14ac:dyDescent="0.15">
      <c r="A18" s="122"/>
      <c r="B18" s="122"/>
      <c r="C18" s="122"/>
      <c r="D18" s="129">
        <v>8</v>
      </c>
      <c r="E18" s="122" t="s">
        <v>63</v>
      </c>
      <c r="F18" s="130">
        <v>365566.63</v>
      </c>
      <c r="G18" s="131">
        <v>721759</v>
      </c>
      <c r="H18" s="132">
        <f t="shared" si="0"/>
        <v>-356192.37</v>
      </c>
      <c r="I18" s="132"/>
      <c r="J18" s="133">
        <f t="shared" si="1"/>
        <v>0.50649403748342592</v>
      </c>
      <c r="K18" s="134">
        <v>0</v>
      </c>
    </row>
    <row r="19" spans="1:12" x14ac:dyDescent="0.15">
      <c r="A19" s="122"/>
      <c r="B19" s="122"/>
      <c r="C19" s="122"/>
      <c r="D19" s="129">
        <v>9</v>
      </c>
      <c r="E19" s="122" t="s">
        <v>64</v>
      </c>
      <c r="F19" s="130">
        <v>10500</v>
      </c>
      <c r="G19" s="131">
        <v>20929</v>
      </c>
      <c r="H19" s="132">
        <f t="shared" si="0"/>
        <v>-10429</v>
      </c>
      <c r="I19" s="132"/>
      <c r="J19" s="133">
        <f t="shared" si="1"/>
        <v>0.50169621099909212</v>
      </c>
      <c r="K19" s="134">
        <v>0</v>
      </c>
    </row>
    <row r="20" spans="1:12" x14ac:dyDescent="0.15">
      <c r="A20" s="122"/>
      <c r="B20" s="122"/>
      <c r="C20" s="122"/>
      <c r="D20" s="129">
        <v>10</v>
      </c>
      <c r="E20" s="122" t="s">
        <v>65</v>
      </c>
      <c r="F20" s="130">
        <v>727.58</v>
      </c>
      <c r="G20" s="131">
        <v>3300</v>
      </c>
      <c r="H20" s="132">
        <f t="shared" si="0"/>
        <v>-2572.42</v>
      </c>
      <c r="I20" s="132"/>
      <c r="J20" s="133">
        <f t="shared" si="1"/>
        <v>0.22047878787878789</v>
      </c>
      <c r="K20" s="134">
        <v>152.13999999999999</v>
      </c>
    </row>
    <row r="21" spans="1:12" x14ac:dyDescent="0.15">
      <c r="A21" s="122"/>
      <c r="B21" s="122"/>
      <c r="C21" s="122"/>
      <c r="D21" s="129">
        <v>11</v>
      </c>
      <c r="E21" s="122" t="s">
        <v>66</v>
      </c>
      <c r="F21" s="130">
        <v>644000</v>
      </c>
      <c r="G21" s="131">
        <v>0</v>
      </c>
      <c r="H21" s="132">
        <f t="shared" si="0"/>
        <v>644000</v>
      </c>
      <c r="I21" s="132"/>
      <c r="J21" s="133">
        <v>0</v>
      </c>
      <c r="K21" s="134">
        <v>0</v>
      </c>
    </row>
    <row r="22" spans="1:12" x14ac:dyDescent="0.15">
      <c r="A22" s="122"/>
      <c r="B22" s="122"/>
      <c r="C22" s="122"/>
      <c r="D22" s="129">
        <v>12</v>
      </c>
      <c r="E22" s="122" t="s">
        <v>67</v>
      </c>
      <c r="F22" s="130">
        <v>7276</v>
      </c>
      <c r="G22" s="131">
        <v>10400</v>
      </c>
      <c r="H22" s="132">
        <f t="shared" si="0"/>
        <v>-3124</v>
      </c>
      <c r="I22" s="132"/>
      <c r="J22" s="133">
        <f t="shared" si="1"/>
        <v>0.69961538461538464</v>
      </c>
      <c r="K22" s="134">
        <v>1210</v>
      </c>
    </row>
    <row r="23" spans="1:12" x14ac:dyDescent="0.15">
      <c r="A23" s="122"/>
      <c r="B23" s="122"/>
      <c r="C23" s="122"/>
      <c r="D23" s="129">
        <v>13</v>
      </c>
      <c r="E23" s="122" t="s">
        <v>68</v>
      </c>
      <c r="F23" s="130">
        <v>0</v>
      </c>
      <c r="G23" s="131">
        <v>0</v>
      </c>
      <c r="H23" s="132">
        <f t="shared" si="0"/>
        <v>0</v>
      </c>
      <c r="I23" s="132"/>
      <c r="J23" s="133">
        <v>0</v>
      </c>
      <c r="K23" s="134">
        <v>0</v>
      </c>
    </row>
    <row r="24" spans="1:12" x14ac:dyDescent="0.15">
      <c r="A24" s="122"/>
      <c r="B24" s="122"/>
      <c r="C24" s="122"/>
      <c r="D24" s="129">
        <v>14</v>
      </c>
      <c r="E24" s="122" t="s">
        <v>69</v>
      </c>
      <c r="F24" s="130">
        <v>2950</v>
      </c>
      <c r="G24" s="131">
        <v>1500</v>
      </c>
      <c r="H24" s="132">
        <f t="shared" si="0"/>
        <v>1450</v>
      </c>
      <c r="I24" s="132"/>
      <c r="J24" s="133">
        <f>F24/G24</f>
        <v>1.9666666666666666</v>
      </c>
      <c r="K24" s="134">
        <v>46.41</v>
      </c>
    </row>
    <row r="25" spans="1:12" s="106" customFormat="1" x14ac:dyDescent="0.15">
      <c r="A25" s="117"/>
      <c r="B25" s="117"/>
      <c r="C25" s="117"/>
      <c r="D25" s="117" t="s">
        <v>70</v>
      </c>
      <c r="E25" s="117"/>
      <c r="F25" s="135">
        <f>SUM(F11:F24)</f>
        <v>1420459.95</v>
      </c>
      <c r="G25" s="135">
        <f t="shared" ref="G25:H25" si="2">SUM(G11:G24)</f>
        <v>1168513</v>
      </c>
      <c r="H25" s="135">
        <f t="shared" si="2"/>
        <v>251946.95</v>
      </c>
      <c r="I25" s="135"/>
      <c r="J25" s="136">
        <f>F25/G25</f>
        <v>1.2156133051151334</v>
      </c>
      <c r="K25" s="137">
        <f>SUM(K11:K24)</f>
        <v>2139.37</v>
      </c>
    </row>
    <row r="26" spans="1:12" x14ac:dyDescent="0.15">
      <c r="A26" s="100"/>
      <c r="B26" s="100"/>
      <c r="C26" s="117" t="s">
        <v>71</v>
      </c>
      <c r="D26" s="100"/>
      <c r="E26" s="100"/>
      <c r="F26" s="135">
        <f>F25</f>
        <v>1420459.95</v>
      </c>
      <c r="G26" s="135">
        <f>G25</f>
        <v>1168513</v>
      </c>
      <c r="H26" s="135">
        <f>ROUND((F26-G26),5)</f>
        <v>251946.95</v>
      </c>
      <c r="I26" s="135"/>
      <c r="J26" s="136"/>
      <c r="K26" s="137"/>
      <c r="L26" s="121"/>
    </row>
    <row r="27" spans="1:12" x14ac:dyDescent="0.15">
      <c r="A27" s="100"/>
      <c r="B27" s="100"/>
      <c r="C27" s="117"/>
      <c r="D27" s="100"/>
      <c r="E27" s="100"/>
      <c r="F27" s="118"/>
      <c r="G27" s="118"/>
      <c r="H27" s="118"/>
      <c r="I27" s="118"/>
      <c r="J27" s="119"/>
      <c r="K27" s="120"/>
      <c r="L27" s="121"/>
    </row>
    <row r="28" spans="1:12" x14ac:dyDescent="0.15">
      <c r="A28" s="83"/>
      <c r="B28" s="83"/>
      <c r="C28" s="83"/>
      <c r="D28" s="138" t="s">
        <v>72</v>
      </c>
      <c r="E28" s="83"/>
      <c r="F28" s="139"/>
      <c r="G28" s="131"/>
      <c r="H28" s="132"/>
      <c r="I28" s="132"/>
      <c r="J28" s="133"/>
      <c r="K28" s="134"/>
    </row>
    <row r="29" spans="1:12" x14ac:dyDescent="0.15">
      <c r="A29" s="122"/>
      <c r="B29" s="122"/>
      <c r="C29" s="122"/>
      <c r="D29" s="129">
        <v>1</v>
      </c>
      <c r="E29" s="122" t="s">
        <v>73</v>
      </c>
      <c r="F29" s="130">
        <v>0</v>
      </c>
      <c r="G29" s="131">
        <v>10</v>
      </c>
      <c r="H29" s="132">
        <f t="shared" ref="H29:H62" si="3">ROUND((F29-G29),5)</f>
        <v>-10</v>
      </c>
      <c r="I29" s="132"/>
      <c r="J29" s="133">
        <v>0</v>
      </c>
      <c r="K29" s="134">
        <v>0</v>
      </c>
    </row>
    <row r="30" spans="1:12" x14ac:dyDescent="0.15">
      <c r="A30" s="122"/>
      <c r="B30" s="122"/>
      <c r="C30" s="122"/>
      <c r="D30" s="129">
        <v>2</v>
      </c>
      <c r="E30" s="122" t="s">
        <v>74</v>
      </c>
      <c r="F30" s="130">
        <v>415.87</v>
      </c>
      <c r="G30" s="131">
        <v>1092</v>
      </c>
      <c r="H30" s="132">
        <f t="shared" si="3"/>
        <v>-676.13</v>
      </c>
      <c r="I30" s="132"/>
      <c r="J30" s="133">
        <f t="shared" ref="J30:J42" si="4">F30/G30</f>
        <v>0.38083333333333336</v>
      </c>
      <c r="K30" s="134">
        <v>-17.059999999999999</v>
      </c>
    </row>
    <row r="31" spans="1:12" x14ac:dyDescent="0.15">
      <c r="A31" s="122"/>
      <c r="B31" s="122"/>
      <c r="C31" s="122"/>
      <c r="D31" s="129">
        <v>3</v>
      </c>
      <c r="E31" s="122" t="s">
        <v>75</v>
      </c>
      <c r="F31" s="130">
        <v>24490.44</v>
      </c>
      <c r="G31" s="131">
        <v>57888</v>
      </c>
      <c r="H31" s="132">
        <f t="shared" si="3"/>
        <v>-33397.56</v>
      </c>
      <c r="I31" s="132"/>
      <c r="J31" s="133">
        <f t="shared" si="4"/>
        <v>0.42306592039800994</v>
      </c>
      <c r="K31" s="134">
        <v>4452.8</v>
      </c>
    </row>
    <row r="32" spans="1:12" x14ac:dyDescent="0.15">
      <c r="A32" s="122"/>
      <c r="B32" s="122"/>
      <c r="C32" s="122"/>
      <c r="D32" s="129">
        <v>4</v>
      </c>
      <c r="E32" s="122" t="s">
        <v>76</v>
      </c>
      <c r="F32" s="130">
        <v>2505.83</v>
      </c>
      <c r="G32" s="131">
        <v>5700</v>
      </c>
      <c r="H32" s="132">
        <f t="shared" si="3"/>
        <v>-3194.17</v>
      </c>
      <c r="I32" s="132"/>
      <c r="J32" s="133">
        <f t="shared" si="4"/>
        <v>0.43961929824561402</v>
      </c>
      <c r="K32" s="134">
        <v>538.49</v>
      </c>
    </row>
    <row r="33" spans="1:11" x14ac:dyDescent="0.15">
      <c r="A33" s="122"/>
      <c r="B33" s="122"/>
      <c r="C33" s="122"/>
      <c r="D33" s="129">
        <v>5</v>
      </c>
      <c r="E33" s="122" t="s">
        <v>77</v>
      </c>
      <c r="F33" s="130">
        <v>5163.7299999999996</v>
      </c>
      <c r="G33" s="131">
        <v>13800</v>
      </c>
      <c r="H33" s="132">
        <f t="shared" si="3"/>
        <v>-8636.27</v>
      </c>
      <c r="I33" s="132"/>
      <c r="J33" s="133">
        <f t="shared" si="4"/>
        <v>0.37418333333333331</v>
      </c>
      <c r="K33" s="134">
        <v>1033</v>
      </c>
    </row>
    <row r="34" spans="1:11" x14ac:dyDescent="0.15">
      <c r="A34" s="122"/>
      <c r="B34" s="122"/>
      <c r="C34" s="122"/>
      <c r="D34" s="129">
        <v>6</v>
      </c>
      <c r="E34" s="122" t="s">
        <v>78</v>
      </c>
      <c r="F34" s="130">
        <v>25237.98</v>
      </c>
      <c r="G34" s="131">
        <v>58927</v>
      </c>
      <c r="H34" s="132">
        <f t="shared" si="3"/>
        <v>-33689.019999999997</v>
      </c>
      <c r="I34" s="132"/>
      <c r="J34" s="133">
        <f t="shared" si="4"/>
        <v>0.42829229385510886</v>
      </c>
      <c r="K34" s="134">
        <v>5040.3100000000004</v>
      </c>
    </row>
    <row r="35" spans="1:11" x14ac:dyDescent="0.15">
      <c r="A35" s="122"/>
      <c r="B35" s="122"/>
      <c r="C35" s="122"/>
      <c r="D35" s="129">
        <v>7</v>
      </c>
      <c r="E35" s="122" t="s">
        <v>79</v>
      </c>
      <c r="F35" s="130">
        <v>6069.59</v>
      </c>
      <c r="G35" s="131">
        <v>0</v>
      </c>
      <c r="H35" s="132">
        <f t="shared" si="3"/>
        <v>6069.59</v>
      </c>
      <c r="I35" s="132"/>
      <c r="J35" s="133">
        <v>0</v>
      </c>
      <c r="K35" s="134">
        <v>8514.99</v>
      </c>
    </row>
    <row r="36" spans="1:11" x14ac:dyDescent="0.15">
      <c r="A36" s="122"/>
      <c r="B36" s="122"/>
      <c r="C36" s="122"/>
      <c r="D36" s="129">
        <v>8</v>
      </c>
      <c r="E36" s="122" t="s">
        <v>80</v>
      </c>
      <c r="F36" s="130">
        <v>5328.98</v>
      </c>
      <c r="G36" s="131">
        <v>13800</v>
      </c>
      <c r="H36" s="132">
        <f t="shared" si="3"/>
        <v>-8471.02</v>
      </c>
      <c r="I36" s="132"/>
      <c r="J36" s="133">
        <f t="shared" si="4"/>
        <v>0.38615797101449273</v>
      </c>
      <c r="K36" s="134">
        <v>1185.48</v>
      </c>
    </row>
    <row r="37" spans="1:11" x14ac:dyDescent="0.15">
      <c r="A37" s="122"/>
      <c r="B37" s="122"/>
      <c r="C37" s="122"/>
      <c r="D37" s="129">
        <v>9</v>
      </c>
      <c r="E37" s="122" t="s">
        <v>81</v>
      </c>
      <c r="F37" s="130">
        <v>8.9499999999999993</v>
      </c>
      <c r="G37" s="131">
        <v>500</v>
      </c>
      <c r="H37" s="132">
        <f t="shared" si="3"/>
        <v>-491.05</v>
      </c>
      <c r="I37" s="132"/>
      <c r="J37" s="133">
        <f t="shared" si="4"/>
        <v>1.7899999999999999E-2</v>
      </c>
      <c r="K37" s="134">
        <v>17.899999999999999</v>
      </c>
    </row>
    <row r="38" spans="1:11" x14ac:dyDescent="0.15">
      <c r="A38" s="122"/>
      <c r="B38" s="122"/>
      <c r="C38" s="122"/>
      <c r="D38" s="129">
        <v>10</v>
      </c>
      <c r="E38" s="122" t="s">
        <v>82</v>
      </c>
      <c r="F38" s="130">
        <v>1399.54</v>
      </c>
      <c r="G38" s="131">
        <v>6000</v>
      </c>
      <c r="H38" s="132">
        <f t="shared" si="3"/>
        <v>-4600.46</v>
      </c>
      <c r="I38" s="132"/>
      <c r="J38" s="133">
        <f t="shared" si="4"/>
        <v>0.23325666666666667</v>
      </c>
      <c r="K38" s="134">
        <v>185.68</v>
      </c>
    </row>
    <row r="39" spans="1:11" x14ac:dyDescent="0.15">
      <c r="A39" s="122"/>
      <c r="B39" s="122"/>
      <c r="C39" s="122"/>
      <c r="D39" s="129">
        <v>11</v>
      </c>
      <c r="E39" s="122" t="s">
        <v>83</v>
      </c>
      <c r="F39" s="130">
        <v>64331.95</v>
      </c>
      <c r="G39" s="131">
        <v>168000</v>
      </c>
      <c r="H39" s="132">
        <f t="shared" si="3"/>
        <v>-103668.05</v>
      </c>
      <c r="I39" s="132"/>
      <c r="J39" s="133">
        <f t="shared" si="4"/>
        <v>0.38292827380952377</v>
      </c>
      <c r="K39" s="134">
        <v>2655</v>
      </c>
    </row>
    <row r="40" spans="1:11" x14ac:dyDescent="0.15">
      <c r="A40" s="122"/>
      <c r="B40" s="122"/>
      <c r="C40" s="122"/>
      <c r="D40" s="129">
        <v>12</v>
      </c>
      <c r="E40" s="122" t="s">
        <v>84</v>
      </c>
      <c r="F40" s="130">
        <v>79070.429999999993</v>
      </c>
      <c r="G40" s="131">
        <v>160794</v>
      </c>
      <c r="H40" s="132">
        <f t="shared" si="3"/>
        <v>-81723.570000000007</v>
      </c>
      <c r="I40" s="132"/>
      <c r="J40" s="133">
        <f t="shared" si="4"/>
        <v>0.49174987872681813</v>
      </c>
      <c r="K40" s="134">
        <v>838.76</v>
      </c>
    </row>
    <row r="41" spans="1:11" x14ac:dyDescent="0.15">
      <c r="A41" s="122"/>
      <c r="B41" s="122"/>
      <c r="C41" s="122"/>
      <c r="D41" s="129">
        <v>13</v>
      </c>
      <c r="E41" s="122" t="s">
        <v>85</v>
      </c>
      <c r="F41" s="130">
        <v>2884.29</v>
      </c>
      <c r="G41" s="131">
        <v>3000</v>
      </c>
      <c r="H41" s="132">
        <f t="shared" si="3"/>
        <v>-115.71</v>
      </c>
      <c r="I41" s="132"/>
      <c r="J41" s="133">
        <f t="shared" si="4"/>
        <v>0.96143000000000001</v>
      </c>
      <c r="K41" s="134">
        <v>0</v>
      </c>
    </row>
    <row r="42" spans="1:11" x14ac:dyDescent="0.15">
      <c r="A42" s="122"/>
      <c r="B42" s="122"/>
      <c r="C42" s="122"/>
      <c r="D42" s="129">
        <v>14</v>
      </c>
      <c r="E42" s="122" t="s">
        <v>86</v>
      </c>
      <c r="F42" s="130">
        <v>2624.88</v>
      </c>
      <c r="G42" s="131">
        <v>4000</v>
      </c>
      <c r="H42" s="132">
        <f t="shared" si="3"/>
        <v>-1375.12</v>
      </c>
      <c r="I42" s="132"/>
      <c r="J42" s="133">
        <f t="shared" si="4"/>
        <v>0.65622000000000003</v>
      </c>
      <c r="K42" s="134">
        <v>306.47000000000003</v>
      </c>
    </row>
    <row r="43" spans="1:11" x14ac:dyDescent="0.15">
      <c r="A43" s="122"/>
      <c r="B43" s="122"/>
      <c r="C43" s="122"/>
      <c r="D43" s="129">
        <v>15</v>
      </c>
      <c r="E43" s="122" t="s">
        <v>87</v>
      </c>
      <c r="F43" s="130">
        <v>810</v>
      </c>
      <c r="G43" s="131">
        <v>810</v>
      </c>
      <c r="H43" s="132">
        <f t="shared" si="3"/>
        <v>0</v>
      </c>
      <c r="I43" s="132"/>
      <c r="J43" s="133">
        <v>0</v>
      </c>
      <c r="K43" s="134">
        <v>0</v>
      </c>
    </row>
    <row r="44" spans="1:11" x14ac:dyDescent="0.15">
      <c r="A44" s="122"/>
      <c r="B44" s="122"/>
      <c r="C44" s="122"/>
      <c r="D44" s="129">
        <v>16</v>
      </c>
      <c r="E44" s="122" t="s">
        <v>88</v>
      </c>
      <c r="F44" s="130">
        <v>0</v>
      </c>
      <c r="G44" s="131">
        <v>5513</v>
      </c>
      <c r="H44" s="132">
        <f t="shared" si="3"/>
        <v>-5513</v>
      </c>
      <c r="I44" s="132"/>
      <c r="J44" s="133">
        <f t="shared" ref="J44:J63" si="5">F44/G44</f>
        <v>0</v>
      </c>
      <c r="K44" s="134">
        <v>0</v>
      </c>
    </row>
    <row r="45" spans="1:11" x14ac:dyDescent="0.15">
      <c r="A45" s="122"/>
      <c r="B45" s="122"/>
      <c r="C45" s="122"/>
      <c r="D45" s="129">
        <v>17</v>
      </c>
      <c r="E45" s="122" t="s">
        <v>89</v>
      </c>
      <c r="F45" s="130">
        <v>13386.8</v>
      </c>
      <c r="G45" s="131">
        <v>21000</v>
      </c>
      <c r="H45" s="132">
        <f t="shared" si="3"/>
        <v>-7613.2</v>
      </c>
      <c r="I45" s="132"/>
      <c r="J45" s="133">
        <f t="shared" si="5"/>
        <v>0.63746666666666663</v>
      </c>
      <c r="K45" s="134">
        <v>0</v>
      </c>
    </row>
    <row r="46" spans="1:11" x14ac:dyDescent="0.15">
      <c r="A46" s="122"/>
      <c r="B46" s="122"/>
      <c r="C46" s="122"/>
      <c r="D46" s="129">
        <v>18</v>
      </c>
      <c r="E46" s="122" t="s">
        <v>90</v>
      </c>
      <c r="F46" s="130">
        <v>8970</v>
      </c>
      <c r="G46" s="131">
        <v>17940</v>
      </c>
      <c r="H46" s="132">
        <f t="shared" si="3"/>
        <v>-8970</v>
      </c>
      <c r="I46" s="132"/>
      <c r="J46" s="133">
        <f t="shared" si="5"/>
        <v>0.5</v>
      </c>
      <c r="K46" s="134">
        <v>4485</v>
      </c>
    </row>
    <row r="47" spans="1:11" x14ac:dyDescent="0.15">
      <c r="A47" s="122"/>
      <c r="B47" s="122"/>
      <c r="C47" s="122"/>
      <c r="D47" s="129">
        <v>19</v>
      </c>
      <c r="E47" s="122" t="s">
        <v>91</v>
      </c>
      <c r="F47" s="130">
        <v>0</v>
      </c>
      <c r="G47" s="131">
        <v>8000</v>
      </c>
      <c r="H47" s="132">
        <f t="shared" si="3"/>
        <v>-8000</v>
      </c>
      <c r="I47" s="132"/>
      <c r="J47" s="133">
        <f t="shared" si="5"/>
        <v>0</v>
      </c>
      <c r="K47" s="134">
        <v>0</v>
      </c>
    </row>
    <row r="48" spans="1:11" ht="8.85" customHeight="1" x14ac:dyDescent="0.15">
      <c r="A48" s="122"/>
      <c r="B48" s="122"/>
      <c r="C48" s="122"/>
      <c r="D48" s="129">
        <v>20</v>
      </c>
      <c r="E48" s="122" t="s">
        <v>92</v>
      </c>
      <c r="F48" s="130">
        <v>0</v>
      </c>
      <c r="G48" s="131">
        <v>1500</v>
      </c>
      <c r="H48" s="132">
        <f t="shared" si="3"/>
        <v>-1500</v>
      </c>
      <c r="I48" s="132"/>
      <c r="J48" s="133">
        <f t="shared" si="5"/>
        <v>0</v>
      </c>
      <c r="K48" s="134">
        <v>0</v>
      </c>
    </row>
    <row r="49" spans="1:11" x14ac:dyDescent="0.15">
      <c r="A49" s="122"/>
      <c r="B49" s="122"/>
      <c r="C49" s="122"/>
      <c r="D49" s="129">
        <v>21</v>
      </c>
      <c r="E49" s="122" t="s">
        <v>93</v>
      </c>
      <c r="F49" s="130">
        <v>1471.91</v>
      </c>
      <c r="G49" s="131">
        <v>14000</v>
      </c>
      <c r="H49" s="132">
        <f t="shared" si="3"/>
        <v>-12528.09</v>
      </c>
      <c r="I49" s="132"/>
      <c r="J49" s="133">
        <f t="shared" si="5"/>
        <v>0.10513642857142858</v>
      </c>
      <c r="K49" s="134">
        <v>556</v>
      </c>
    </row>
    <row r="50" spans="1:11" x14ac:dyDescent="0.15">
      <c r="A50" s="122"/>
      <c r="B50" s="122"/>
      <c r="C50" s="122"/>
      <c r="D50" s="129">
        <v>22</v>
      </c>
      <c r="E50" s="122" t="s">
        <v>94</v>
      </c>
      <c r="F50" s="130">
        <v>13202.8</v>
      </c>
      <c r="G50" s="131">
        <v>25000</v>
      </c>
      <c r="H50" s="132">
        <f t="shared" si="3"/>
        <v>-11797.2</v>
      </c>
      <c r="I50" s="132"/>
      <c r="J50" s="133">
        <f t="shared" si="5"/>
        <v>0.52811200000000003</v>
      </c>
      <c r="K50" s="134">
        <v>1976.41</v>
      </c>
    </row>
    <row r="51" spans="1:11" x14ac:dyDescent="0.15">
      <c r="A51" s="122"/>
      <c r="B51" s="122"/>
      <c r="C51" s="122"/>
      <c r="D51" s="129">
        <v>23</v>
      </c>
      <c r="E51" s="122" t="s">
        <v>95</v>
      </c>
      <c r="F51" s="130">
        <v>8101.3</v>
      </c>
      <c r="G51" s="131">
        <v>9404</v>
      </c>
      <c r="H51" s="132">
        <f t="shared" si="3"/>
        <v>-1302.7</v>
      </c>
      <c r="I51" s="132"/>
      <c r="J51" s="133">
        <f t="shared" si="5"/>
        <v>0.861473840918758</v>
      </c>
      <c r="K51" s="134">
        <v>73.400000000000006</v>
      </c>
    </row>
    <row r="52" spans="1:11" x14ac:dyDescent="0.15">
      <c r="A52" s="122"/>
      <c r="B52" s="122"/>
      <c r="C52" s="122"/>
      <c r="D52" s="129">
        <v>24</v>
      </c>
      <c r="E52" s="122" t="s">
        <v>96</v>
      </c>
      <c r="F52" s="130">
        <v>24025.62</v>
      </c>
      <c r="G52" s="131">
        <v>44105</v>
      </c>
      <c r="H52" s="132">
        <f t="shared" si="3"/>
        <v>-20079.38</v>
      </c>
      <c r="I52" s="132"/>
      <c r="J52" s="133">
        <f t="shared" si="5"/>
        <v>0.54473687790499936</v>
      </c>
      <c r="K52" s="134">
        <v>9569.7999999999993</v>
      </c>
    </row>
    <row r="53" spans="1:11" x14ac:dyDescent="0.15">
      <c r="A53" s="122"/>
      <c r="B53" s="122"/>
      <c r="C53" s="122"/>
      <c r="D53" s="129">
        <v>25</v>
      </c>
      <c r="E53" s="122" t="s">
        <v>97</v>
      </c>
      <c r="F53" s="130">
        <v>0</v>
      </c>
      <c r="G53" s="131">
        <v>2000</v>
      </c>
      <c r="H53" s="132">
        <f t="shared" si="3"/>
        <v>-2000</v>
      </c>
      <c r="I53" s="132"/>
      <c r="J53" s="133">
        <f t="shared" si="5"/>
        <v>0</v>
      </c>
      <c r="K53" s="134">
        <v>0</v>
      </c>
    </row>
    <row r="54" spans="1:11" x14ac:dyDescent="0.15">
      <c r="A54" s="122"/>
      <c r="B54" s="122"/>
      <c r="C54" s="122"/>
      <c r="D54" s="129">
        <v>26</v>
      </c>
      <c r="E54" s="122" t="s">
        <v>98</v>
      </c>
      <c r="F54" s="130">
        <v>9737.5</v>
      </c>
      <c r="G54" s="131">
        <v>31827</v>
      </c>
      <c r="H54" s="132">
        <f t="shared" si="3"/>
        <v>-22089.5</v>
      </c>
      <c r="I54" s="132"/>
      <c r="J54" s="133">
        <f t="shared" si="5"/>
        <v>0.3059509221729978</v>
      </c>
      <c r="K54" s="134">
        <v>2082</v>
      </c>
    </row>
    <row r="55" spans="1:11" x14ac:dyDescent="0.15">
      <c r="A55" s="122"/>
      <c r="B55" s="122"/>
      <c r="C55" s="122"/>
      <c r="D55" s="129">
        <v>27</v>
      </c>
      <c r="E55" s="122" t="s">
        <v>99</v>
      </c>
      <c r="F55" s="130">
        <v>219.96</v>
      </c>
      <c r="G55" s="131">
        <v>1000</v>
      </c>
      <c r="H55" s="132">
        <f t="shared" si="3"/>
        <v>-780.04</v>
      </c>
      <c r="I55" s="132"/>
      <c r="J55" s="133">
        <f t="shared" si="5"/>
        <v>0.21996000000000002</v>
      </c>
      <c r="K55" s="134">
        <v>0</v>
      </c>
    </row>
    <row r="56" spans="1:11" x14ac:dyDescent="0.15">
      <c r="A56" s="122"/>
      <c r="B56" s="122"/>
      <c r="C56" s="122"/>
      <c r="D56" s="129">
        <v>28</v>
      </c>
      <c r="E56" s="122" t="s">
        <v>100</v>
      </c>
      <c r="F56" s="130">
        <v>0</v>
      </c>
      <c r="G56" s="131">
        <v>1650</v>
      </c>
      <c r="H56" s="132">
        <f t="shared" si="3"/>
        <v>-1650</v>
      </c>
      <c r="I56" s="132"/>
      <c r="J56" s="133">
        <f t="shared" si="5"/>
        <v>0</v>
      </c>
      <c r="K56" s="134">
        <v>0</v>
      </c>
    </row>
    <row r="57" spans="1:11" x14ac:dyDescent="0.15">
      <c r="A57" s="122"/>
      <c r="B57" s="122"/>
      <c r="C57" s="122"/>
      <c r="D57" s="129">
        <v>29</v>
      </c>
      <c r="E57" s="122" t="s">
        <v>101</v>
      </c>
      <c r="F57" s="130">
        <v>2012.16</v>
      </c>
      <c r="G57" s="131">
        <v>4000</v>
      </c>
      <c r="H57" s="132">
        <f t="shared" si="3"/>
        <v>-1987.84</v>
      </c>
      <c r="I57" s="132"/>
      <c r="J57" s="133">
        <f t="shared" si="5"/>
        <v>0.50304000000000004</v>
      </c>
      <c r="K57" s="134">
        <v>0</v>
      </c>
    </row>
    <row r="58" spans="1:11" x14ac:dyDescent="0.15">
      <c r="A58" s="122"/>
      <c r="B58" s="122"/>
      <c r="C58" s="122"/>
      <c r="D58" s="129">
        <v>30</v>
      </c>
      <c r="E58" s="122" t="s">
        <v>102</v>
      </c>
      <c r="F58" s="130">
        <v>0</v>
      </c>
      <c r="G58" s="131">
        <v>15000</v>
      </c>
      <c r="H58" s="132">
        <f t="shared" si="3"/>
        <v>-15000</v>
      </c>
      <c r="I58" s="132"/>
      <c r="J58" s="133">
        <f t="shared" si="5"/>
        <v>0</v>
      </c>
      <c r="K58" s="134">
        <v>0</v>
      </c>
    </row>
    <row r="59" spans="1:11" x14ac:dyDescent="0.15">
      <c r="A59" s="122"/>
      <c r="B59" s="122"/>
      <c r="C59" s="122"/>
      <c r="D59" s="129">
        <v>31</v>
      </c>
      <c r="E59" s="122" t="s">
        <v>103</v>
      </c>
      <c r="F59" s="130">
        <v>0</v>
      </c>
      <c r="G59" s="131">
        <v>0</v>
      </c>
      <c r="H59" s="132">
        <f t="shared" si="3"/>
        <v>0</v>
      </c>
      <c r="I59" s="132"/>
      <c r="J59" s="133">
        <v>0</v>
      </c>
      <c r="K59" s="134">
        <v>0</v>
      </c>
    </row>
    <row r="60" spans="1:11" x14ac:dyDescent="0.15">
      <c r="A60" s="122"/>
      <c r="B60" s="122"/>
      <c r="C60" s="122"/>
      <c r="D60" s="129">
        <v>32</v>
      </c>
      <c r="E60" s="122" t="s">
        <v>104</v>
      </c>
      <c r="F60" s="130">
        <v>5328.58</v>
      </c>
      <c r="G60" s="131">
        <v>7500</v>
      </c>
      <c r="H60" s="132">
        <f t="shared" si="3"/>
        <v>-2171.42</v>
      </c>
      <c r="I60" s="132"/>
      <c r="J60" s="133">
        <f t="shared" si="5"/>
        <v>0.71047733333333329</v>
      </c>
      <c r="K60" s="134">
        <v>1031.27</v>
      </c>
    </row>
    <row r="61" spans="1:11" x14ac:dyDescent="0.15">
      <c r="A61" s="122"/>
      <c r="B61" s="122"/>
      <c r="C61" s="122"/>
      <c r="D61" s="129">
        <v>33</v>
      </c>
      <c r="E61" s="122" t="s">
        <v>105</v>
      </c>
      <c r="F61" s="130">
        <v>24633.17</v>
      </c>
      <c r="G61" s="131">
        <v>80846</v>
      </c>
      <c r="H61" s="132">
        <f t="shared" si="3"/>
        <v>-56212.83</v>
      </c>
      <c r="I61" s="132"/>
      <c r="J61" s="133">
        <f t="shared" si="5"/>
        <v>0.30469250179353335</v>
      </c>
      <c r="K61" s="134">
        <v>8127.53</v>
      </c>
    </row>
    <row r="62" spans="1:11" x14ac:dyDescent="0.15">
      <c r="A62" s="122"/>
      <c r="B62" s="122"/>
      <c r="C62" s="122"/>
      <c r="D62" s="129">
        <v>34</v>
      </c>
      <c r="E62" s="122" t="s">
        <v>106</v>
      </c>
      <c r="F62" s="130">
        <v>-12412.79</v>
      </c>
      <c r="G62" s="131">
        <v>46629</v>
      </c>
      <c r="H62" s="132">
        <f t="shared" si="3"/>
        <v>-59041.79</v>
      </c>
      <c r="I62" s="132"/>
      <c r="J62" s="133">
        <f t="shared" si="5"/>
        <v>-0.26620322117137407</v>
      </c>
      <c r="K62" s="134">
        <v>3926.25</v>
      </c>
    </row>
    <row r="63" spans="1:11" x14ac:dyDescent="0.15">
      <c r="A63" s="100"/>
      <c r="B63" s="100"/>
      <c r="C63" s="100"/>
      <c r="D63" s="117" t="s">
        <v>107</v>
      </c>
      <c r="E63" s="100"/>
      <c r="F63" s="135">
        <f>SUM(F29:F62)</f>
        <v>319019.46999999997</v>
      </c>
      <c r="G63" s="135">
        <f>SUM(G29:G62)</f>
        <v>831235</v>
      </c>
      <c r="H63" s="135">
        <f>SUM(H29:H62)</f>
        <v>-512215.53000000009</v>
      </c>
      <c r="I63" s="135"/>
      <c r="J63" s="136">
        <f t="shared" si="5"/>
        <v>0.38378974658189319</v>
      </c>
      <c r="K63" s="137">
        <f>SUM(K29:K62)</f>
        <v>56579.479999999996</v>
      </c>
    </row>
    <row r="64" spans="1:11" s="106" customFormat="1" x14ac:dyDescent="0.15">
      <c r="A64" s="117"/>
      <c r="B64" s="117" t="s">
        <v>108</v>
      </c>
      <c r="C64" s="100"/>
      <c r="D64" s="100"/>
      <c r="E64" s="100"/>
      <c r="F64" s="135">
        <f>ROUND(F9+F26-F63,5)</f>
        <v>1101440.48</v>
      </c>
      <c r="G64" s="135">
        <f>ROUND(G9+G26-G63,5)</f>
        <v>337278</v>
      </c>
      <c r="H64" s="135">
        <f>ROUND((F64-G64),5)</f>
        <v>764162.48</v>
      </c>
      <c r="I64" s="135"/>
      <c r="J64" s="136"/>
      <c r="K64" s="137"/>
    </row>
    <row r="65" spans="1:11" hidden="1" x14ac:dyDescent="0.15">
      <c r="A65" s="122"/>
      <c r="B65" s="122"/>
      <c r="C65" s="122"/>
      <c r="D65" s="122"/>
      <c r="E65" s="122"/>
      <c r="G65" s="125"/>
      <c r="H65" s="126"/>
      <c r="I65" s="126"/>
    </row>
    <row r="66" spans="1:11" x14ac:dyDescent="0.15">
      <c r="A66" s="122"/>
      <c r="B66" s="122"/>
      <c r="C66" s="122"/>
      <c r="D66" s="122"/>
      <c r="E66" s="122"/>
      <c r="G66" s="125"/>
      <c r="H66" s="126"/>
      <c r="I66" s="126"/>
    </row>
    <row r="67" spans="1:11" x14ac:dyDescent="0.15">
      <c r="A67" s="122"/>
      <c r="B67" s="123" t="s">
        <v>109</v>
      </c>
      <c r="C67" s="122"/>
      <c r="D67" s="122"/>
      <c r="E67" s="122"/>
      <c r="G67" s="125"/>
      <c r="H67" s="126"/>
      <c r="I67" s="126"/>
    </row>
    <row r="68" spans="1:11" x14ac:dyDescent="0.15">
      <c r="A68" s="122"/>
      <c r="B68" s="122"/>
      <c r="C68" s="122"/>
      <c r="D68" s="123" t="s">
        <v>110</v>
      </c>
      <c r="E68" s="105"/>
      <c r="G68" s="125"/>
      <c r="H68" s="126"/>
      <c r="I68" s="126"/>
    </row>
    <row r="69" spans="1:11" x14ac:dyDescent="0.15">
      <c r="A69" s="122"/>
      <c r="B69" s="122"/>
      <c r="C69" s="122"/>
      <c r="D69" s="129">
        <v>1</v>
      </c>
      <c r="E69" s="122" t="s">
        <v>111</v>
      </c>
      <c r="F69" s="130">
        <v>0</v>
      </c>
      <c r="G69" s="131">
        <v>225000</v>
      </c>
      <c r="H69" s="132">
        <f t="shared" ref="H69:H73" si="6">ROUND((F69-G69),5)</f>
        <v>-225000</v>
      </c>
      <c r="I69" s="132"/>
      <c r="J69" s="133">
        <v>0</v>
      </c>
      <c r="K69" s="140">
        <v>0</v>
      </c>
    </row>
    <row r="70" spans="1:11" x14ac:dyDescent="0.15">
      <c r="A70" s="122"/>
      <c r="B70" s="122"/>
      <c r="C70" s="122"/>
      <c r="D70" s="129">
        <v>2</v>
      </c>
      <c r="E70" s="122" t="s">
        <v>112</v>
      </c>
      <c r="F70" s="130">
        <v>0</v>
      </c>
      <c r="G70" s="131">
        <v>0</v>
      </c>
      <c r="H70" s="132">
        <f t="shared" si="6"/>
        <v>0</v>
      </c>
      <c r="I70" s="132"/>
      <c r="J70" s="133">
        <v>0</v>
      </c>
      <c r="K70" s="140">
        <v>0</v>
      </c>
    </row>
    <row r="71" spans="1:11" x14ac:dyDescent="0.15">
      <c r="A71" s="122"/>
      <c r="B71" s="122"/>
      <c r="C71" s="122"/>
      <c r="D71" s="129">
        <v>3</v>
      </c>
      <c r="E71" s="122" t="s">
        <v>113</v>
      </c>
      <c r="F71" s="130">
        <v>0</v>
      </c>
      <c r="G71" s="131">
        <v>0</v>
      </c>
      <c r="H71" s="132">
        <f t="shared" si="6"/>
        <v>0</v>
      </c>
      <c r="I71" s="132"/>
      <c r="J71" s="133">
        <v>0</v>
      </c>
      <c r="K71" s="140">
        <v>0</v>
      </c>
    </row>
    <row r="72" spans="1:11" x14ac:dyDescent="0.15">
      <c r="A72" s="122"/>
      <c r="B72" s="122"/>
      <c r="C72" s="122"/>
      <c r="D72" s="129">
        <v>4</v>
      </c>
      <c r="E72" s="122" t="s">
        <v>114</v>
      </c>
      <c r="F72" s="130">
        <v>0</v>
      </c>
      <c r="G72" s="131">
        <v>0</v>
      </c>
      <c r="H72" s="132">
        <f t="shared" si="6"/>
        <v>0</v>
      </c>
      <c r="I72" s="132"/>
      <c r="J72" s="133">
        <v>0</v>
      </c>
      <c r="K72" s="140">
        <v>0</v>
      </c>
    </row>
    <row r="73" spans="1:11" x14ac:dyDescent="0.15">
      <c r="A73" s="122"/>
      <c r="B73" s="122"/>
      <c r="C73" s="122"/>
      <c r="D73" s="129">
        <v>5</v>
      </c>
      <c r="E73" s="122" t="s">
        <v>115</v>
      </c>
      <c r="F73" s="130">
        <v>0</v>
      </c>
      <c r="G73" s="131">
        <v>0</v>
      </c>
      <c r="H73" s="132">
        <f t="shared" si="6"/>
        <v>0</v>
      </c>
      <c r="I73" s="132"/>
      <c r="J73" s="133">
        <v>0</v>
      </c>
      <c r="K73" s="140">
        <v>0</v>
      </c>
    </row>
    <row r="74" spans="1:11" x14ac:dyDescent="0.15">
      <c r="A74" s="100"/>
      <c r="B74" s="100"/>
      <c r="C74" s="117"/>
      <c r="D74" s="117" t="s">
        <v>116</v>
      </c>
      <c r="E74" s="117"/>
      <c r="F74" s="135">
        <f>ROUND(SUM(F68:F73),5)</f>
        <v>0</v>
      </c>
      <c r="G74" s="135">
        <f>ROUND(SUM(G68:G73),5)</f>
        <v>225000</v>
      </c>
      <c r="H74" s="135">
        <f>ROUND((F74-G74),5)</f>
        <v>-225000</v>
      </c>
      <c r="I74" s="135"/>
      <c r="J74" s="136">
        <f>F74/G74</f>
        <v>0</v>
      </c>
      <c r="K74" s="141">
        <f>SUM(K69:K73)</f>
        <v>0</v>
      </c>
    </row>
    <row r="75" spans="1:11" x14ac:dyDescent="0.15">
      <c r="A75" s="100"/>
      <c r="B75" s="117" t="s">
        <v>117</v>
      </c>
      <c r="C75" s="100"/>
      <c r="D75" s="100"/>
      <c r="E75" s="100"/>
      <c r="F75" s="135">
        <f>ROUND(F67-F74,5)</f>
        <v>0</v>
      </c>
      <c r="G75" s="135">
        <f>ROUND(G67-G74,5)</f>
        <v>-225000</v>
      </c>
      <c r="H75" s="135">
        <f>ROUND((F75-G75),5)</f>
        <v>225000</v>
      </c>
      <c r="I75" s="135"/>
      <c r="J75" s="136"/>
      <c r="K75" s="137"/>
    </row>
    <row r="76" spans="1:11" x14ac:dyDescent="0.15">
      <c r="A76" s="100"/>
      <c r="B76" s="100"/>
      <c r="C76" s="100"/>
      <c r="D76" s="100"/>
      <c r="E76" s="100"/>
      <c r="F76" s="130"/>
      <c r="G76" s="118"/>
      <c r="H76" s="130"/>
      <c r="I76" s="130"/>
      <c r="J76" s="142"/>
      <c r="K76" s="143"/>
    </row>
    <row r="77" spans="1:11" s="106" customFormat="1" x14ac:dyDescent="0.15">
      <c r="B77" s="117" t="s">
        <v>118</v>
      </c>
      <c r="C77" s="117"/>
      <c r="D77" s="117"/>
      <c r="E77" s="117"/>
      <c r="F77" s="144">
        <f>ROUND(F64+F75,5)</f>
        <v>1101440.48</v>
      </c>
      <c r="G77" s="144">
        <f>ROUND(G64+G75,5)</f>
        <v>112278</v>
      </c>
      <c r="H77" s="144">
        <f>ROUND(H64+H75,5)</f>
        <v>989162.48</v>
      </c>
      <c r="I77" s="144"/>
      <c r="J77" s="145"/>
      <c r="K77" s="144"/>
    </row>
  </sheetData>
  <mergeCells count="2">
    <mergeCell ref="B3:C3"/>
    <mergeCell ref="F6:K6"/>
  </mergeCells>
  <pageMargins left="0.25" right="0.3" top="0.4" bottom="0.35" header="0.4" footer="0.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31FB-0E77-45F9-A816-51DED3490AD0}">
  <sheetPr>
    <tabColor rgb="FF6600FF"/>
  </sheetPr>
  <dimension ref="A1:M76"/>
  <sheetViews>
    <sheetView zoomScaleNormal="100" zoomScaleSheetLayoutView="100" workbookViewId="0">
      <selection activeCell="L23" sqref="L23"/>
    </sheetView>
  </sheetViews>
  <sheetFormatPr defaultColWidth="11" defaultRowHeight="9.6" x14ac:dyDescent="0.2"/>
  <cols>
    <col min="1" max="1" width="2.21875" style="176" customWidth="1"/>
    <col min="2" max="3" width="3" style="176" customWidth="1"/>
    <col min="4" max="4" width="4.88671875" style="176" customWidth="1"/>
    <col min="5" max="5" width="29.88671875" style="176" customWidth="1"/>
    <col min="6" max="6" width="8.109375" style="153" customWidth="1"/>
    <col min="7" max="7" width="10.21875" style="177" customWidth="1"/>
    <col min="8" max="8" width="10" style="153" customWidth="1"/>
    <col min="9" max="9" width="2.88671875" style="153" customWidth="1"/>
    <col min="10" max="10" width="8.6640625" style="164" customWidth="1"/>
    <col min="11" max="11" width="9.5546875" style="165" customWidth="1"/>
    <col min="12" max="12" width="3" style="153" customWidth="1"/>
    <col min="13" max="16384" width="11" style="153"/>
  </cols>
  <sheetData>
    <row r="1" spans="1:13" s="79" customFormat="1" ht="7.8" x14ac:dyDescent="0.15">
      <c r="A1" s="76"/>
      <c r="B1" s="77"/>
      <c r="C1" s="78"/>
      <c r="D1" s="77"/>
      <c r="E1" s="77" t="s">
        <v>0</v>
      </c>
      <c r="F1" s="78"/>
      <c r="H1" s="78"/>
      <c r="I1" s="80"/>
      <c r="J1" s="80"/>
      <c r="K1" s="81"/>
      <c r="L1" s="82"/>
      <c r="M1" s="84"/>
    </row>
    <row r="2" spans="1:13" s="88" customFormat="1" ht="12" x14ac:dyDescent="0.25">
      <c r="A2" s="85"/>
      <c r="B2" s="86"/>
      <c r="C2" s="87"/>
      <c r="D2" s="86"/>
      <c r="E2" s="86" t="s">
        <v>119</v>
      </c>
      <c r="F2" s="87"/>
      <c r="H2" s="87"/>
      <c r="I2" s="89"/>
      <c r="J2" s="89"/>
      <c r="K2" s="89"/>
      <c r="L2" s="90"/>
      <c r="M2" s="91"/>
    </row>
    <row r="3" spans="1:13" s="94" customFormat="1" ht="10.199999999999999" x14ac:dyDescent="0.2">
      <c r="A3" s="92"/>
      <c r="B3" s="632"/>
      <c r="C3" s="632"/>
      <c r="D3" s="93"/>
      <c r="E3" s="93">
        <f>'[11]OA To Do &amp; Notes'!D3</f>
        <v>44593</v>
      </c>
      <c r="F3" s="93"/>
      <c r="H3" s="95"/>
      <c r="I3" s="96"/>
      <c r="J3" s="96"/>
      <c r="K3" s="97"/>
      <c r="L3" s="98"/>
      <c r="M3" s="99"/>
    </row>
    <row r="4" spans="1:13" x14ac:dyDescent="0.2">
      <c r="A4" s="110"/>
      <c r="B4" s="148"/>
      <c r="C4" s="148"/>
      <c r="D4" s="148"/>
      <c r="E4" s="148"/>
      <c r="F4" s="149"/>
      <c r="G4" s="150"/>
      <c r="H4" s="149"/>
      <c r="I4" s="149"/>
      <c r="J4" s="151"/>
      <c r="K4" s="152"/>
    </row>
    <row r="5" spans="1:13" x14ac:dyDescent="0.2">
      <c r="A5" s="148"/>
      <c r="B5" s="148"/>
      <c r="C5" s="148"/>
      <c r="D5" s="148"/>
      <c r="E5" s="148"/>
      <c r="F5" s="149"/>
      <c r="G5" s="150"/>
      <c r="H5" s="149"/>
      <c r="I5" s="149"/>
      <c r="J5" s="155"/>
      <c r="K5" s="152"/>
    </row>
    <row r="6" spans="1:13" ht="12.75" customHeight="1" x14ac:dyDescent="0.25">
      <c r="A6" s="148"/>
      <c r="B6" s="148"/>
      <c r="C6" s="148"/>
      <c r="D6" s="148"/>
      <c r="E6" s="148"/>
      <c r="F6" s="633">
        <f>'[11]OA To Do &amp; Notes'!D3</f>
        <v>44593</v>
      </c>
      <c r="G6" s="634"/>
      <c r="H6" s="634"/>
      <c r="I6" s="634"/>
      <c r="J6" s="634"/>
      <c r="K6" s="635"/>
    </row>
    <row r="7" spans="1:13" s="154" customFormat="1" ht="19.2" x14ac:dyDescent="0.2">
      <c r="A7" s="110"/>
      <c r="B7" s="110"/>
      <c r="C7" s="110"/>
      <c r="D7" s="110"/>
      <c r="E7" s="148"/>
      <c r="F7" s="112" t="s">
        <v>50</v>
      </c>
      <c r="G7" s="156" t="s">
        <v>51</v>
      </c>
      <c r="H7" s="113" t="s">
        <v>52</v>
      </c>
      <c r="I7" s="156"/>
      <c r="J7" s="114" t="s">
        <v>53</v>
      </c>
      <c r="K7" s="115" t="s">
        <v>54</v>
      </c>
    </row>
    <row r="8" spans="1:13" s="154" customFormat="1" x14ac:dyDescent="0.2">
      <c r="A8" s="110"/>
      <c r="B8" s="110"/>
      <c r="C8" s="110"/>
      <c r="D8" s="110"/>
      <c r="E8" s="148"/>
      <c r="F8" s="157"/>
      <c r="G8" s="158"/>
      <c r="H8" s="158"/>
      <c r="I8" s="158"/>
      <c r="J8" s="159"/>
      <c r="K8" s="160"/>
    </row>
    <row r="9" spans="1:13" x14ac:dyDescent="0.2">
      <c r="A9" s="161"/>
      <c r="B9" s="161" t="s">
        <v>55</v>
      </c>
      <c r="C9" s="161"/>
      <c r="D9" s="161"/>
      <c r="E9" s="161"/>
      <c r="F9" s="162"/>
      <c r="G9" s="163"/>
      <c r="H9" s="162"/>
      <c r="I9" s="162"/>
    </row>
    <row r="10" spans="1:13" x14ac:dyDescent="0.2">
      <c r="A10" s="161"/>
      <c r="B10" s="161" t="s">
        <v>72</v>
      </c>
      <c r="C10" s="161"/>
      <c r="D10" s="161"/>
      <c r="E10" s="161"/>
      <c r="F10" s="162"/>
      <c r="G10" s="163"/>
      <c r="H10" s="162"/>
      <c r="I10" s="162"/>
    </row>
    <row r="11" spans="1:13" x14ac:dyDescent="0.2">
      <c r="A11" s="161"/>
      <c r="B11" s="161"/>
      <c r="C11" s="161" t="s">
        <v>106</v>
      </c>
      <c r="D11" s="161"/>
      <c r="E11" s="161"/>
      <c r="F11" s="162"/>
      <c r="G11" s="163"/>
      <c r="H11" s="162"/>
      <c r="I11" s="162"/>
    </row>
    <row r="12" spans="1:13" x14ac:dyDescent="0.2">
      <c r="A12" s="161"/>
      <c r="B12" s="161"/>
      <c r="C12" s="161"/>
      <c r="D12" s="161"/>
      <c r="E12" s="161"/>
      <c r="F12" s="162"/>
      <c r="G12" s="163"/>
      <c r="H12" s="162"/>
      <c r="I12" s="162"/>
    </row>
    <row r="13" spans="1:13" x14ac:dyDescent="0.2">
      <c r="A13" s="161"/>
      <c r="B13" s="161"/>
      <c r="C13" s="166"/>
      <c r="D13" s="161" t="s">
        <v>120</v>
      </c>
      <c r="E13" s="166"/>
      <c r="F13" s="162"/>
      <c r="G13" s="163"/>
      <c r="H13" s="162"/>
      <c r="I13" s="162"/>
    </row>
    <row r="14" spans="1:13" x14ac:dyDescent="0.2">
      <c r="A14" s="161"/>
      <c r="B14" s="161"/>
      <c r="C14" s="166"/>
      <c r="D14" s="161"/>
      <c r="E14" s="166"/>
      <c r="F14" s="162"/>
      <c r="G14" s="163"/>
      <c r="H14" s="162"/>
      <c r="I14" s="162"/>
    </row>
    <row r="15" spans="1:13" x14ac:dyDescent="0.2">
      <c r="A15" s="161"/>
      <c r="B15" s="161"/>
      <c r="C15" s="166"/>
      <c r="D15" s="167">
        <v>1</v>
      </c>
      <c r="E15" s="166" t="s">
        <v>121</v>
      </c>
      <c r="F15" s="168">
        <v>-20357.52</v>
      </c>
      <c r="G15" s="169">
        <v>-19603</v>
      </c>
      <c r="H15" s="168">
        <f>ROUND((F15-G15),5)</f>
        <v>-754.52</v>
      </c>
      <c r="I15" s="168"/>
      <c r="J15" s="170">
        <f>F15/G15</f>
        <v>1.0384900270366781</v>
      </c>
      <c r="K15" s="171">
        <v>0</v>
      </c>
    </row>
    <row r="16" spans="1:13" x14ac:dyDescent="0.2">
      <c r="A16" s="161"/>
      <c r="B16" s="161"/>
      <c r="C16" s="166"/>
      <c r="D16" s="167">
        <v>2</v>
      </c>
      <c r="E16" s="166" t="s">
        <v>122</v>
      </c>
      <c r="F16" s="168">
        <v>-1172.8</v>
      </c>
      <c r="G16" s="169">
        <v>-4214</v>
      </c>
      <c r="H16" s="168">
        <f>ROUND((F16-G16),5)</f>
        <v>3041.2</v>
      </c>
      <c r="I16" s="168"/>
      <c r="J16" s="170">
        <f t="shared" ref="J16:J35" si="0">F16/G16</f>
        <v>0.27831039392501183</v>
      </c>
      <c r="K16" s="171">
        <v>0</v>
      </c>
    </row>
    <row r="17" spans="1:11" x14ac:dyDescent="0.2">
      <c r="A17" s="161"/>
      <c r="B17" s="161"/>
      <c r="C17" s="166"/>
      <c r="D17" s="167">
        <v>3</v>
      </c>
      <c r="E17" s="166" t="s">
        <v>123</v>
      </c>
      <c r="F17" s="168">
        <v>-12512</v>
      </c>
      <c r="G17" s="169">
        <v>-16376</v>
      </c>
      <c r="H17" s="168">
        <f>ROUND((F17-G17),5)</f>
        <v>3864</v>
      </c>
      <c r="I17" s="168"/>
      <c r="J17" s="170">
        <f t="shared" si="0"/>
        <v>0.7640449438202247</v>
      </c>
      <c r="K17" s="171">
        <v>0</v>
      </c>
    </row>
    <row r="18" spans="1:11" x14ac:dyDescent="0.2">
      <c r="A18" s="161"/>
      <c r="B18" s="161"/>
      <c r="C18" s="166"/>
      <c r="D18" s="167">
        <v>4</v>
      </c>
      <c r="E18" s="166" t="s">
        <v>124</v>
      </c>
      <c r="F18" s="168">
        <v>-500</v>
      </c>
      <c r="G18" s="169">
        <v>-600</v>
      </c>
      <c r="H18" s="168">
        <f>ROUND((F18-G18),5)</f>
        <v>100</v>
      </c>
      <c r="I18" s="168"/>
      <c r="J18" s="170">
        <f t="shared" si="0"/>
        <v>0.83333333333333337</v>
      </c>
      <c r="K18" s="171">
        <v>0</v>
      </c>
    </row>
    <row r="19" spans="1:11" x14ac:dyDescent="0.2">
      <c r="A19" s="148"/>
      <c r="B19" s="148"/>
      <c r="C19" s="148"/>
      <c r="D19" s="148" t="s">
        <v>125</v>
      </c>
      <c r="E19" s="148"/>
      <c r="F19" s="172">
        <f>ROUND(SUM(F13:F18),5)</f>
        <v>-34542.32</v>
      </c>
      <c r="G19" s="172">
        <f>ROUND(SUM(G13:G18),5)</f>
        <v>-40793</v>
      </c>
      <c r="H19" s="172">
        <f>ROUND((F19-G19),5)</f>
        <v>6250.68</v>
      </c>
      <c r="I19" s="173"/>
      <c r="J19" s="174">
        <f t="shared" si="0"/>
        <v>0.84677076949476626</v>
      </c>
      <c r="K19" s="175">
        <f>SUM(K15:K18)</f>
        <v>0</v>
      </c>
    </row>
    <row r="20" spans="1:11" x14ac:dyDescent="0.2">
      <c r="A20" s="161"/>
      <c r="B20" s="161"/>
      <c r="C20" s="161"/>
      <c r="D20" s="161"/>
      <c r="E20" s="161"/>
      <c r="F20" s="162"/>
      <c r="G20" s="163"/>
      <c r="H20" s="162"/>
      <c r="I20" s="162"/>
    </row>
    <row r="21" spans="1:11" x14ac:dyDescent="0.2">
      <c r="A21" s="161"/>
      <c r="B21" s="161"/>
      <c r="C21" s="161"/>
      <c r="D21" s="161"/>
      <c r="E21" s="161"/>
      <c r="F21" s="162"/>
      <c r="G21" s="163"/>
      <c r="H21" s="162"/>
      <c r="I21" s="162"/>
    </row>
    <row r="22" spans="1:11" x14ac:dyDescent="0.2">
      <c r="A22" s="161"/>
      <c r="B22" s="161"/>
      <c r="C22" s="161"/>
      <c r="D22" s="161" t="s">
        <v>126</v>
      </c>
      <c r="E22" s="161"/>
      <c r="F22" s="162"/>
      <c r="G22" s="163"/>
      <c r="H22" s="162"/>
      <c r="I22" s="162"/>
    </row>
    <row r="23" spans="1:11" x14ac:dyDescent="0.2">
      <c r="A23" s="161"/>
      <c r="B23" s="161"/>
      <c r="C23" s="161"/>
      <c r="D23" s="161"/>
      <c r="E23" s="161"/>
      <c r="F23" s="162"/>
      <c r="G23" s="163"/>
      <c r="H23" s="162"/>
      <c r="I23" s="162"/>
    </row>
    <row r="24" spans="1:11" x14ac:dyDescent="0.2">
      <c r="A24" s="161"/>
      <c r="B24" s="161"/>
      <c r="C24" s="161"/>
      <c r="D24" s="167">
        <v>1</v>
      </c>
      <c r="E24" s="166" t="s">
        <v>127</v>
      </c>
      <c r="F24" s="168">
        <v>8741.64</v>
      </c>
      <c r="G24" s="169">
        <v>17311</v>
      </c>
      <c r="H24" s="168">
        <f t="shared" ref="H24:H35" si="1">ROUND((F24-G24),5)</f>
        <v>-8569.36</v>
      </c>
      <c r="I24" s="168"/>
      <c r="J24" s="170">
        <f t="shared" si="0"/>
        <v>0.50497602680376641</v>
      </c>
      <c r="K24" s="171">
        <v>0</v>
      </c>
    </row>
    <row r="25" spans="1:11" x14ac:dyDescent="0.2">
      <c r="A25" s="161"/>
      <c r="B25" s="161"/>
      <c r="C25" s="161"/>
      <c r="D25" s="167">
        <v>2</v>
      </c>
      <c r="E25" s="166" t="s">
        <v>128</v>
      </c>
      <c r="F25" s="168">
        <v>0</v>
      </c>
      <c r="G25" s="169">
        <v>28500</v>
      </c>
      <c r="H25" s="168">
        <f t="shared" si="1"/>
        <v>-28500</v>
      </c>
      <c r="I25" s="168"/>
      <c r="J25" s="170">
        <f t="shared" si="0"/>
        <v>0</v>
      </c>
      <c r="K25" s="171">
        <v>0</v>
      </c>
    </row>
    <row r="26" spans="1:11" x14ac:dyDescent="0.2">
      <c r="A26" s="161"/>
      <c r="B26" s="161"/>
      <c r="C26" s="161"/>
      <c r="D26" s="167">
        <v>3</v>
      </c>
      <c r="E26" s="166" t="s">
        <v>129</v>
      </c>
      <c r="F26" s="168">
        <v>5246.38</v>
      </c>
      <c r="G26" s="169">
        <v>11000</v>
      </c>
      <c r="H26" s="168">
        <f t="shared" si="1"/>
        <v>-5753.62</v>
      </c>
      <c r="I26" s="168"/>
      <c r="J26" s="170">
        <f t="shared" si="0"/>
        <v>0.47694363636363635</v>
      </c>
      <c r="K26" s="171">
        <v>1228.95</v>
      </c>
    </row>
    <row r="27" spans="1:11" x14ac:dyDescent="0.2">
      <c r="A27" s="161"/>
      <c r="B27" s="161"/>
      <c r="C27" s="161"/>
      <c r="D27" s="167">
        <v>4</v>
      </c>
      <c r="E27" s="166" t="s">
        <v>130</v>
      </c>
      <c r="F27" s="168">
        <v>1038.8900000000001</v>
      </c>
      <c r="G27" s="169">
        <v>4000</v>
      </c>
      <c r="H27" s="168">
        <f t="shared" si="1"/>
        <v>-2961.11</v>
      </c>
      <c r="I27" s="168"/>
      <c r="J27" s="170">
        <f t="shared" si="0"/>
        <v>0.25972250000000002</v>
      </c>
      <c r="K27" s="171">
        <v>0</v>
      </c>
    </row>
    <row r="28" spans="1:11" x14ac:dyDescent="0.2">
      <c r="A28" s="161"/>
      <c r="B28" s="161"/>
      <c r="C28" s="161"/>
      <c r="D28" s="167">
        <v>5</v>
      </c>
      <c r="E28" s="166" t="s">
        <v>131</v>
      </c>
      <c r="F28" s="168">
        <v>1574.01</v>
      </c>
      <c r="G28" s="169">
        <v>4450</v>
      </c>
      <c r="H28" s="168">
        <f t="shared" si="1"/>
        <v>-2875.99</v>
      </c>
      <c r="I28" s="168"/>
      <c r="J28" s="170">
        <f t="shared" si="0"/>
        <v>0.35371011235955058</v>
      </c>
      <c r="K28" s="171">
        <v>1502.76</v>
      </c>
    </row>
    <row r="29" spans="1:11" x14ac:dyDescent="0.2">
      <c r="A29" s="161"/>
      <c r="B29" s="161"/>
      <c r="C29" s="161"/>
      <c r="D29" s="167">
        <v>6</v>
      </c>
      <c r="E29" s="166" t="s">
        <v>132</v>
      </c>
      <c r="F29" s="168">
        <v>657.32</v>
      </c>
      <c r="G29" s="169">
        <v>2400</v>
      </c>
      <c r="H29" s="168">
        <f t="shared" si="1"/>
        <v>-1742.68</v>
      </c>
      <c r="I29" s="168"/>
      <c r="J29" s="170">
        <f t="shared" si="0"/>
        <v>0.27388333333333337</v>
      </c>
      <c r="K29" s="171">
        <v>167.3</v>
      </c>
    </row>
    <row r="30" spans="1:11" x14ac:dyDescent="0.2">
      <c r="A30" s="161"/>
      <c r="B30" s="161"/>
      <c r="C30" s="161"/>
      <c r="D30" s="167">
        <v>7</v>
      </c>
      <c r="E30" s="166" t="s">
        <v>133</v>
      </c>
      <c r="F30" s="168">
        <v>1118.07</v>
      </c>
      <c r="G30" s="169">
        <v>2365</v>
      </c>
      <c r="H30" s="168">
        <f t="shared" si="1"/>
        <v>-1246.93</v>
      </c>
      <c r="I30" s="168"/>
      <c r="J30" s="170">
        <f t="shared" si="0"/>
        <v>0.47275687103594077</v>
      </c>
      <c r="K30" s="171">
        <v>181.36</v>
      </c>
    </row>
    <row r="31" spans="1:11" x14ac:dyDescent="0.2">
      <c r="A31" s="161"/>
      <c r="B31" s="161"/>
      <c r="C31" s="161"/>
      <c r="D31" s="167">
        <v>8</v>
      </c>
      <c r="E31" s="166" t="s">
        <v>134</v>
      </c>
      <c r="F31" s="168">
        <v>0</v>
      </c>
      <c r="G31" s="169">
        <v>800</v>
      </c>
      <c r="H31" s="168">
        <f t="shared" si="1"/>
        <v>-800</v>
      </c>
      <c r="I31" s="168"/>
      <c r="J31" s="170">
        <f t="shared" si="0"/>
        <v>0</v>
      </c>
      <c r="K31" s="171">
        <v>0</v>
      </c>
    </row>
    <row r="32" spans="1:11" x14ac:dyDescent="0.2">
      <c r="A32" s="161"/>
      <c r="B32" s="161"/>
      <c r="C32" s="161"/>
      <c r="D32" s="167">
        <v>9</v>
      </c>
      <c r="E32" s="166" t="s">
        <v>135</v>
      </c>
      <c r="F32" s="168">
        <v>3053.97</v>
      </c>
      <c r="G32" s="169">
        <v>15000</v>
      </c>
      <c r="H32" s="168">
        <f t="shared" si="1"/>
        <v>-11946.03</v>
      </c>
      <c r="I32" s="168"/>
      <c r="J32" s="170">
        <f t="shared" si="0"/>
        <v>0.20359799999999997</v>
      </c>
      <c r="K32" s="171">
        <v>704.68</v>
      </c>
    </row>
    <row r="33" spans="1:11" x14ac:dyDescent="0.2">
      <c r="A33" s="161"/>
      <c r="B33" s="161"/>
      <c r="C33" s="161"/>
      <c r="D33" s="167">
        <v>10</v>
      </c>
      <c r="E33" s="166" t="s">
        <v>136</v>
      </c>
      <c r="F33" s="168">
        <v>699.25</v>
      </c>
      <c r="G33" s="169">
        <v>1596</v>
      </c>
      <c r="H33" s="168">
        <f t="shared" si="1"/>
        <v>-896.75</v>
      </c>
      <c r="I33" s="168"/>
      <c r="J33" s="170">
        <f t="shared" si="0"/>
        <v>0.43812656641604009</v>
      </c>
      <c r="K33" s="171">
        <v>141.19999999999999</v>
      </c>
    </row>
    <row r="34" spans="1:11" x14ac:dyDescent="0.2">
      <c r="A34" s="148"/>
      <c r="B34" s="148"/>
      <c r="C34" s="148"/>
      <c r="D34" s="148" t="s">
        <v>137</v>
      </c>
      <c r="E34" s="148"/>
      <c r="F34" s="172">
        <f>ROUND(SUM(F20:F33),5)</f>
        <v>22129.53</v>
      </c>
      <c r="G34" s="172">
        <f>ROUND(SUM(G20:G33),5)</f>
        <v>87422</v>
      </c>
      <c r="H34" s="172">
        <f t="shared" si="1"/>
        <v>-65292.47</v>
      </c>
      <c r="I34" s="173"/>
      <c r="J34" s="174">
        <f t="shared" si="0"/>
        <v>0.25313456566996867</v>
      </c>
      <c r="K34" s="175">
        <f>SUM(K24:K33)</f>
        <v>3926.25</v>
      </c>
    </row>
    <row r="35" spans="1:11" hidden="1" x14ac:dyDescent="0.2">
      <c r="A35" s="148"/>
      <c r="B35" s="148"/>
      <c r="C35" s="148" t="s">
        <v>138</v>
      </c>
      <c r="D35" s="148"/>
      <c r="E35" s="148"/>
      <c r="F35" s="173">
        <f>ROUND(F13+F19+F34,5)</f>
        <v>-12412.79</v>
      </c>
      <c r="G35" s="172">
        <f>ROUND(G13+G19+G34,5)</f>
        <v>46629</v>
      </c>
      <c r="H35" s="172">
        <f t="shared" si="1"/>
        <v>-59041.79</v>
      </c>
      <c r="I35" s="173"/>
      <c r="J35" s="174">
        <f t="shared" si="0"/>
        <v>-0.26620322117137407</v>
      </c>
      <c r="K35" s="175"/>
    </row>
    <row r="36" spans="1:11" x14ac:dyDescent="0.2">
      <c r="A36" s="148"/>
      <c r="B36" s="148" t="s">
        <v>107</v>
      </c>
      <c r="C36" s="148"/>
      <c r="D36" s="148"/>
      <c r="E36" s="148"/>
      <c r="F36" s="172">
        <f>F19+F34</f>
        <v>-12412.79</v>
      </c>
      <c r="G36" s="172">
        <f t="shared" ref="G36:H36" si="2">G19+G34</f>
        <v>46629</v>
      </c>
      <c r="H36" s="172">
        <f t="shared" si="2"/>
        <v>-59041.79</v>
      </c>
      <c r="I36" s="173"/>
      <c r="J36" s="174"/>
      <c r="K36" s="175">
        <f>K19+K34</f>
        <v>3926.25</v>
      </c>
    </row>
    <row r="37" spans="1:11" x14ac:dyDescent="0.2">
      <c r="I37" s="162"/>
    </row>
    <row r="38" spans="1:11" x14ac:dyDescent="0.2">
      <c r="I38" s="162"/>
    </row>
    <row r="39" spans="1:11" x14ac:dyDescent="0.2">
      <c r="E39" s="178"/>
      <c r="I39" s="162"/>
    </row>
    <row r="40" spans="1:11" x14ac:dyDescent="0.2">
      <c r="I40" s="162"/>
    </row>
    <row r="41" spans="1:11" x14ac:dyDescent="0.2">
      <c r="I41" s="162"/>
    </row>
    <row r="42" spans="1:11" x14ac:dyDescent="0.2">
      <c r="I42" s="162"/>
    </row>
    <row r="43" spans="1:11" x14ac:dyDescent="0.2">
      <c r="I43" s="162"/>
    </row>
    <row r="44" spans="1:11" x14ac:dyDescent="0.2">
      <c r="I44" s="162"/>
    </row>
    <row r="45" spans="1:11" x14ac:dyDescent="0.2">
      <c r="I45" s="162"/>
    </row>
    <row r="46" spans="1:11" x14ac:dyDescent="0.2">
      <c r="I46" s="162"/>
    </row>
    <row r="47" spans="1:11" x14ac:dyDescent="0.2">
      <c r="I47" s="162"/>
    </row>
    <row r="48" spans="1:11" x14ac:dyDescent="0.2">
      <c r="I48" s="162"/>
    </row>
    <row r="49" spans="5:9" x14ac:dyDescent="0.2">
      <c r="I49" s="162"/>
    </row>
    <row r="50" spans="5:9" x14ac:dyDescent="0.2">
      <c r="I50" s="162"/>
    </row>
    <row r="51" spans="5:9" x14ac:dyDescent="0.2">
      <c r="I51" s="162"/>
    </row>
    <row r="52" spans="5:9" x14ac:dyDescent="0.2">
      <c r="I52" s="162"/>
    </row>
    <row r="53" spans="5:9" x14ac:dyDescent="0.2">
      <c r="I53" s="162"/>
    </row>
    <row r="54" spans="5:9" x14ac:dyDescent="0.2">
      <c r="E54" s="178"/>
      <c r="I54" s="162"/>
    </row>
    <row r="55" spans="5:9" x14ac:dyDescent="0.2">
      <c r="I55" s="162"/>
    </row>
    <row r="56" spans="5:9" x14ac:dyDescent="0.2">
      <c r="I56" s="162"/>
    </row>
    <row r="57" spans="5:9" x14ac:dyDescent="0.2">
      <c r="I57" s="162"/>
    </row>
    <row r="58" spans="5:9" x14ac:dyDescent="0.2">
      <c r="I58" s="162"/>
    </row>
    <row r="59" spans="5:9" x14ac:dyDescent="0.2">
      <c r="I59" s="162"/>
    </row>
    <row r="60" spans="5:9" x14ac:dyDescent="0.2">
      <c r="I60" s="162"/>
    </row>
    <row r="61" spans="5:9" x14ac:dyDescent="0.2">
      <c r="I61" s="162"/>
    </row>
    <row r="62" spans="5:9" x14ac:dyDescent="0.2">
      <c r="I62" s="162"/>
    </row>
    <row r="63" spans="5:9" x14ac:dyDescent="0.2">
      <c r="I63" s="162"/>
    </row>
    <row r="64" spans="5:9" x14ac:dyDescent="0.2">
      <c r="I64" s="162"/>
    </row>
    <row r="65" spans="9:9" x14ac:dyDescent="0.2">
      <c r="I65" s="162"/>
    </row>
    <row r="66" spans="9:9" x14ac:dyDescent="0.2">
      <c r="I66" s="162"/>
    </row>
    <row r="67" spans="9:9" x14ac:dyDescent="0.2">
      <c r="I67" s="162"/>
    </row>
    <row r="68" spans="9:9" x14ac:dyDescent="0.2">
      <c r="I68" s="162"/>
    </row>
    <row r="69" spans="9:9" x14ac:dyDescent="0.2">
      <c r="I69" s="162"/>
    </row>
    <row r="70" spans="9:9" x14ac:dyDescent="0.2">
      <c r="I70" s="162"/>
    </row>
    <row r="71" spans="9:9" x14ac:dyDescent="0.2">
      <c r="I71" s="162"/>
    </row>
    <row r="72" spans="9:9" x14ac:dyDescent="0.2">
      <c r="I72" s="162"/>
    </row>
    <row r="73" spans="9:9" x14ac:dyDescent="0.2">
      <c r="I73" s="162"/>
    </row>
    <row r="74" spans="9:9" x14ac:dyDescent="0.2">
      <c r="I74" s="162"/>
    </row>
    <row r="75" spans="9:9" x14ac:dyDescent="0.2">
      <c r="I75" s="162"/>
    </row>
    <row r="76" spans="9:9" x14ac:dyDescent="0.2">
      <c r="I76" s="162"/>
    </row>
  </sheetData>
  <mergeCells count="2">
    <mergeCell ref="B3:C3"/>
    <mergeCell ref="F6:K6"/>
  </mergeCells>
  <pageMargins left="0.35" right="0.7" top="1" bottom="0.5" header="0.4" footer="0.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CAB54-A305-45AD-82BE-6DBE36BC4B8F}">
  <sheetPr>
    <tabColor rgb="FF6600FF"/>
  </sheetPr>
  <dimension ref="A1:M71"/>
  <sheetViews>
    <sheetView zoomScaleNormal="100" zoomScaleSheetLayoutView="100" workbookViewId="0">
      <selection activeCell="L23" sqref="L23"/>
    </sheetView>
  </sheetViews>
  <sheetFormatPr defaultColWidth="11" defaultRowHeight="9.6" x14ac:dyDescent="0.2"/>
  <cols>
    <col min="1" max="1" width="2.21875" style="178" customWidth="1"/>
    <col min="2" max="2" width="3" style="178" customWidth="1"/>
    <col min="3" max="3" width="4.88671875" style="178" customWidth="1"/>
    <col min="4" max="4" width="35.33203125" style="178" customWidth="1"/>
    <col min="5" max="5" width="8.77734375" style="153" customWidth="1"/>
    <col min="6" max="6" width="9.5546875" style="196" customWidth="1"/>
    <col min="7" max="7" width="9.5546875" style="179" customWidth="1"/>
    <col min="8" max="8" width="2.77734375" style="153" customWidth="1"/>
    <col min="9" max="9" width="8.88671875" style="164" customWidth="1"/>
    <col min="10" max="10" width="9.109375" style="165" customWidth="1"/>
    <col min="11" max="11" width="2.6640625" style="188" customWidth="1"/>
    <col min="12" max="16384" width="11" style="153"/>
  </cols>
  <sheetData>
    <row r="1" spans="1:13" s="79" customFormat="1" ht="7.8" x14ac:dyDescent="0.15">
      <c r="A1" s="76"/>
      <c r="B1" s="77"/>
      <c r="C1" s="78"/>
      <c r="D1" s="77" t="s">
        <v>0</v>
      </c>
      <c r="F1" s="78"/>
      <c r="H1" s="78"/>
      <c r="I1" s="80"/>
      <c r="J1" s="80"/>
      <c r="K1" s="81"/>
      <c r="M1" s="84"/>
    </row>
    <row r="2" spans="1:13" s="88" customFormat="1" ht="12" x14ac:dyDescent="0.25">
      <c r="A2" s="85"/>
      <c r="B2" s="86"/>
      <c r="C2" s="87"/>
      <c r="D2" s="86" t="s">
        <v>139</v>
      </c>
      <c r="F2" s="87"/>
      <c r="H2" s="87"/>
      <c r="I2" s="89"/>
      <c r="J2" s="89"/>
      <c r="K2" s="89"/>
      <c r="M2" s="91"/>
    </row>
    <row r="3" spans="1:13" s="94" customFormat="1" ht="10.199999999999999" x14ac:dyDescent="0.2">
      <c r="A3" s="92"/>
      <c r="B3" s="632"/>
      <c r="C3" s="632"/>
      <c r="D3" s="93">
        <f>'[11]OA To Do &amp; Notes'!D3</f>
        <v>44593</v>
      </c>
      <c r="F3" s="93"/>
      <c r="H3" s="95"/>
      <c r="I3" s="96"/>
      <c r="J3" s="96"/>
      <c r="K3" s="97"/>
      <c r="M3" s="99"/>
    </row>
    <row r="4" spans="1:13" x14ac:dyDescent="0.2">
      <c r="A4" s="153"/>
      <c r="B4" s="153"/>
      <c r="C4" s="153"/>
      <c r="D4" s="153"/>
      <c r="F4" s="177"/>
      <c r="I4" s="180"/>
      <c r="J4" s="181"/>
      <c r="K4" s="154"/>
    </row>
    <row r="5" spans="1:13" ht="12.75" customHeight="1" x14ac:dyDescent="0.25">
      <c r="A5" s="111"/>
      <c r="B5" s="111"/>
      <c r="C5" s="111"/>
      <c r="D5" s="153"/>
      <c r="E5" s="633">
        <f>'[11]OA To Do &amp; Notes'!D3</f>
        <v>44593</v>
      </c>
      <c r="F5" s="634"/>
      <c r="G5" s="634"/>
      <c r="H5" s="634"/>
      <c r="I5" s="634"/>
      <c r="J5" s="635"/>
      <c r="K5" s="154"/>
    </row>
    <row r="6" spans="1:13" s="183" customFormat="1" ht="24.6" customHeight="1" x14ac:dyDescent="0.2">
      <c r="A6" s="182"/>
      <c r="B6" s="182"/>
      <c r="C6" s="182"/>
      <c r="D6" s="153"/>
      <c r="E6" s="112" t="s">
        <v>50</v>
      </c>
      <c r="F6" s="156" t="s">
        <v>51</v>
      </c>
      <c r="G6" s="113" t="s">
        <v>52</v>
      </c>
      <c r="H6" s="156"/>
      <c r="I6" s="114" t="s">
        <v>53</v>
      </c>
      <c r="J6" s="115" t="s">
        <v>54</v>
      </c>
    </row>
    <row r="7" spans="1:13" x14ac:dyDescent="0.2">
      <c r="A7" s="111"/>
      <c r="B7" s="148" t="s">
        <v>55</v>
      </c>
      <c r="C7" s="111"/>
      <c r="D7" s="111"/>
      <c r="E7" s="184"/>
      <c r="F7" s="185"/>
      <c r="H7" s="184"/>
      <c r="I7" s="180"/>
      <c r="J7" s="181"/>
      <c r="K7" s="154"/>
    </row>
    <row r="8" spans="1:13" x14ac:dyDescent="0.2">
      <c r="A8" s="111"/>
      <c r="B8" s="148" t="s">
        <v>72</v>
      </c>
      <c r="C8" s="111"/>
      <c r="D8" s="111"/>
      <c r="E8" s="184"/>
      <c r="F8" s="185"/>
      <c r="H8" s="184"/>
      <c r="I8" s="180"/>
      <c r="J8" s="181"/>
      <c r="K8" s="154"/>
    </row>
    <row r="9" spans="1:13" x14ac:dyDescent="0.2">
      <c r="A9" s="111"/>
      <c r="B9" s="111"/>
      <c r="C9" s="148" t="s">
        <v>105</v>
      </c>
      <c r="D9" s="111"/>
      <c r="E9" s="184"/>
      <c r="F9" s="185"/>
      <c r="H9" s="184"/>
      <c r="I9" s="180"/>
      <c r="J9" s="181"/>
      <c r="K9" s="154"/>
    </row>
    <row r="10" spans="1:13" x14ac:dyDescent="0.2">
      <c r="A10" s="166"/>
      <c r="B10" s="166"/>
      <c r="C10" s="166"/>
      <c r="D10" s="166"/>
      <c r="E10" s="162"/>
      <c r="F10" s="186"/>
      <c r="G10" s="187"/>
      <c r="H10" s="162"/>
    </row>
    <row r="11" spans="1:13" x14ac:dyDescent="0.2">
      <c r="A11" s="166"/>
      <c r="B11" s="166"/>
      <c r="C11" s="189">
        <v>1</v>
      </c>
      <c r="D11" s="166" t="s">
        <v>140</v>
      </c>
      <c r="E11" s="168">
        <v>0</v>
      </c>
      <c r="F11" s="190">
        <v>1000</v>
      </c>
      <c r="G11" s="191">
        <f>ROUND((E11-F11),5)</f>
        <v>-1000</v>
      </c>
      <c r="H11" s="168"/>
      <c r="I11" s="170">
        <f>E11/F11</f>
        <v>0</v>
      </c>
      <c r="J11" s="171">
        <v>0</v>
      </c>
    </row>
    <row r="12" spans="1:13" x14ac:dyDescent="0.2">
      <c r="A12" s="166"/>
      <c r="B12" s="166"/>
      <c r="C12" s="189">
        <v>2</v>
      </c>
      <c r="D12" s="166" t="s">
        <v>141</v>
      </c>
      <c r="E12" s="168">
        <v>1046.27</v>
      </c>
      <c r="F12" s="190">
        <v>1500</v>
      </c>
      <c r="G12" s="191">
        <f>ROUND((E12-F12),5)</f>
        <v>-453.73</v>
      </c>
      <c r="H12" s="168"/>
      <c r="I12" s="170">
        <f t="shared" ref="I12:I68" si="0">E12/F12</f>
        <v>0.69751333333333332</v>
      </c>
      <c r="J12" s="171">
        <v>0</v>
      </c>
    </row>
    <row r="13" spans="1:13" x14ac:dyDescent="0.2">
      <c r="A13" s="166"/>
      <c r="B13" s="166"/>
      <c r="C13" s="189">
        <v>3</v>
      </c>
      <c r="D13" s="166" t="s">
        <v>142</v>
      </c>
      <c r="E13" s="168">
        <v>0</v>
      </c>
      <c r="F13" s="190">
        <v>300</v>
      </c>
      <c r="G13" s="191">
        <f>ROUND((E13-F13),5)</f>
        <v>-300</v>
      </c>
      <c r="H13" s="168"/>
      <c r="I13" s="170">
        <f t="shared" si="0"/>
        <v>0</v>
      </c>
      <c r="J13" s="171">
        <v>0</v>
      </c>
    </row>
    <row r="14" spans="1:13" x14ac:dyDescent="0.2">
      <c r="A14" s="166"/>
      <c r="B14" s="166"/>
      <c r="C14" s="189">
        <v>4</v>
      </c>
      <c r="D14" s="166" t="s">
        <v>143</v>
      </c>
      <c r="E14" s="168">
        <v>1336.67</v>
      </c>
      <c r="F14" s="190">
        <v>2000</v>
      </c>
      <c r="G14" s="191">
        <f>ROUND((E14-F14),5)</f>
        <v>-663.33</v>
      </c>
      <c r="H14" s="168"/>
      <c r="I14" s="170">
        <f t="shared" si="0"/>
        <v>0.66833500000000001</v>
      </c>
      <c r="J14" s="171">
        <v>0</v>
      </c>
    </row>
    <row r="15" spans="1:13" x14ac:dyDescent="0.2">
      <c r="A15" s="166"/>
      <c r="B15" s="166"/>
      <c r="C15" s="189">
        <v>5</v>
      </c>
      <c r="D15" s="166" t="s">
        <v>144</v>
      </c>
      <c r="E15" s="168">
        <v>0</v>
      </c>
      <c r="F15" s="190">
        <v>22440</v>
      </c>
      <c r="G15" s="191">
        <f>ROUND((E15-F15),5)</f>
        <v>-22440</v>
      </c>
      <c r="H15" s="168"/>
      <c r="I15" s="170">
        <f t="shared" si="0"/>
        <v>0</v>
      </c>
      <c r="J15" s="171">
        <v>0</v>
      </c>
    </row>
    <row r="16" spans="1:13" x14ac:dyDescent="0.2">
      <c r="A16" s="166"/>
      <c r="B16" s="166"/>
      <c r="C16" s="189">
        <v>6</v>
      </c>
      <c r="D16" s="166" t="s">
        <v>145</v>
      </c>
      <c r="E16" s="168">
        <v>0</v>
      </c>
      <c r="F16" s="190">
        <v>0</v>
      </c>
      <c r="G16" s="191">
        <v>0</v>
      </c>
      <c r="H16" s="168"/>
      <c r="I16" s="170">
        <v>0</v>
      </c>
      <c r="J16" s="171">
        <v>0</v>
      </c>
    </row>
    <row r="17" spans="1:11" x14ac:dyDescent="0.2">
      <c r="A17" s="166"/>
      <c r="B17" s="166"/>
      <c r="C17" s="189">
        <v>7</v>
      </c>
      <c r="D17" s="166" t="s">
        <v>146</v>
      </c>
      <c r="E17" s="168">
        <v>-4.76</v>
      </c>
      <c r="F17" s="190">
        <v>-12000</v>
      </c>
      <c r="G17" s="191">
        <f t="shared" ref="G17:G59" si="1">ROUND((E17-F17),5)</f>
        <v>11995.24</v>
      </c>
      <c r="H17" s="168"/>
      <c r="I17" s="170">
        <f t="shared" si="0"/>
        <v>3.9666666666666664E-4</v>
      </c>
      <c r="J17" s="171">
        <v>534</v>
      </c>
    </row>
    <row r="18" spans="1:11" x14ac:dyDescent="0.2">
      <c r="A18" s="166"/>
      <c r="B18" s="166"/>
      <c r="C18" s="189">
        <v>8</v>
      </c>
      <c r="D18" s="166" t="s">
        <v>147</v>
      </c>
      <c r="E18" s="168">
        <v>4889.63</v>
      </c>
      <c r="F18" s="190">
        <v>8833</v>
      </c>
      <c r="G18" s="191">
        <f t="shared" si="1"/>
        <v>-3943.37</v>
      </c>
      <c r="H18" s="168"/>
      <c r="I18" s="170">
        <f t="shared" si="0"/>
        <v>0.55356390807200273</v>
      </c>
      <c r="J18" s="171">
        <v>995.45</v>
      </c>
    </row>
    <row r="19" spans="1:11" x14ac:dyDescent="0.2">
      <c r="A19" s="166"/>
      <c r="B19" s="166"/>
      <c r="C19" s="189">
        <v>9</v>
      </c>
      <c r="D19" s="166" t="s">
        <v>148</v>
      </c>
      <c r="E19" s="168">
        <v>-13730</v>
      </c>
      <c r="F19" s="190">
        <v>-17636</v>
      </c>
      <c r="G19" s="191">
        <f t="shared" si="1"/>
        <v>3906</v>
      </c>
      <c r="H19" s="168"/>
      <c r="I19" s="170">
        <f t="shared" si="0"/>
        <v>0.77852120662281699</v>
      </c>
      <c r="J19" s="171">
        <v>0</v>
      </c>
      <c r="K19" s="192"/>
    </row>
    <row r="20" spans="1:11" x14ac:dyDescent="0.2">
      <c r="A20" s="166"/>
      <c r="B20" s="166"/>
      <c r="C20" s="189">
        <v>10</v>
      </c>
      <c r="D20" s="166" t="s">
        <v>149</v>
      </c>
      <c r="E20" s="168">
        <v>0</v>
      </c>
      <c r="F20" s="190">
        <v>1000</v>
      </c>
      <c r="G20" s="191">
        <f t="shared" si="1"/>
        <v>-1000</v>
      </c>
      <c r="H20" s="168"/>
      <c r="I20" s="170">
        <f t="shared" si="0"/>
        <v>0</v>
      </c>
      <c r="J20" s="171">
        <v>0</v>
      </c>
      <c r="K20" s="192"/>
    </row>
    <row r="21" spans="1:11" x14ac:dyDescent="0.2">
      <c r="A21" s="166"/>
      <c r="B21" s="166"/>
      <c r="C21" s="189">
        <v>11</v>
      </c>
      <c r="D21" s="166" t="s">
        <v>150</v>
      </c>
      <c r="E21" s="168">
        <v>0</v>
      </c>
      <c r="F21" s="190">
        <v>1000</v>
      </c>
      <c r="G21" s="191">
        <f t="shared" si="1"/>
        <v>-1000</v>
      </c>
      <c r="H21" s="168"/>
      <c r="I21" s="170">
        <f t="shared" si="0"/>
        <v>0</v>
      </c>
      <c r="J21" s="171">
        <v>0</v>
      </c>
      <c r="K21" s="192"/>
    </row>
    <row r="22" spans="1:11" x14ac:dyDescent="0.2">
      <c r="A22" s="166"/>
      <c r="B22" s="166"/>
      <c r="C22" s="189">
        <v>12</v>
      </c>
      <c r="D22" s="166" t="s">
        <v>151</v>
      </c>
      <c r="E22" s="168">
        <v>123.43</v>
      </c>
      <c r="F22" s="190">
        <v>500</v>
      </c>
      <c r="G22" s="191">
        <f t="shared" si="1"/>
        <v>-376.57</v>
      </c>
      <c r="H22" s="168"/>
      <c r="I22" s="170">
        <f t="shared" si="0"/>
        <v>0.24686000000000002</v>
      </c>
      <c r="J22" s="171">
        <v>0</v>
      </c>
      <c r="K22" s="192"/>
    </row>
    <row r="23" spans="1:11" x14ac:dyDescent="0.2">
      <c r="A23" s="166"/>
      <c r="B23" s="166"/>
      <c r="C23" s="189">
        <v>13</v>
      </c>
      <c r="D23" s="166" t="s">
        <v>152</v>
      </c>
      <c r="E23" s="168">
        <v>0</v>
      </c>
      <c r="F23" s="190">
        <v>75</v>
      </c>
      <c r="G23" s="191">
        <f t="shared" si="1"/>
        <v>-75</v>
      </c>
      <c r="H23" s="168"/>
      <c r="I23" s="170">
        <f t="shared" si="0"/>
        <v>0</v>
      </c>
      <c r="J23" s="171">
        <v>0</v>
      </c>
      <c r="K23" s="192"/>
    </row>
    <row r="24" spans="1:11" x14ac:dyDescent="0.2">
      <c r="A24" s="166"/>
      <c r="B24" s="166"/>
      <c r="C24" s="189">
        <v>14</v>
      </c>
      <c r="D24" s="166" t="s">
        <v>153</v>
      </c>
      <c r="E24" s="168">
        <v>0</v>
      </c>
      <c r="F24" s="190">
        <v>1300</v>
      </c>
      <c r="G24" s="191">
        <f t="shared" si="1"/>
        <v>-1300</v>
      </c>
      <c r="H24" s="168"/>
      <c r="I24" s="170">
        <f t="shared" si="0"/>
        <v>0</v>
      </c>
      <c r="J24" s="171">
        <v>0</v>
      </c>
      <c r="K24" s="192"/>
    </row>
    <row r="25" spans="1:11" x14ac:dyDescent="0.2">
      <c r="A25" s="166"/>
      <c r="B25" s="166"/>
      <c r="C25" s="189">
        <v>15</v>
      </c>
      <c r="D25" s="166" t="s">
        <v>154</v>
      </c>
      <c r="E25" s="168">
        <v>0</v>
      </c>
      <c r="F25" s="190">
        <v>1100</v>
      </c>
      <c r="G25" s="191">
        <f t="shared" si="1"/>
        <v>-1100</v>
      </c>
      <c r="H25" s="168"/>
      <c r="I25" s="170">
        <f t="shared" si="0"/>
        <v>0</v>
      </c>
      <c r="J25" s="171">
        <v>0</v>
      </c>
      <c r="K25" s="192"/>
    </row>
    <row r="26" spans="1:11" x14ac:dyDescent="0.2">
      <c r="A26" s="166"/>
      <c r="B26" s="166"/>
      <c r="C26" s="189">
        <v>15</v>
      </c>
      <c r="D26" s="166" t="s">
        <v>155</v>
      </c>
      <c r="E26" s="168">
        <v>0</v>
      </c>
      <c r="F26" s="190">
        <v>100</v>
      </c>
      <c r="G26" s="191">
        <f t="shared" si="1"/>
        <v>-100</v>
      </c>
      <c r="H26" s="168"/>
      <c r="I26" s="170">
        <f t="shared" si="0"/>
        <v>0</v>
      </c>
      <c r="J26" s="171">
        <v>0</v>
      </c>
      <c r="K26" s="192"/>
    </row>
    <row r="27" spans="1:11" x14ac:dyDescent="0.2">
      <c r="A27" s="166"/>
      <c r="B27" s="166"/>
      <c r="C27" s="189">
        <v>16</v>
      </c>
      <c r="D27" s="166" t="s">
        <v>156</v>
      </c>
      <c r="E27" s="168">
        <v>931.63</v>
      </c>
      <c r="F27" s="190">
        <v>750</v>
      </c>
      <c r="G27" s="191">
        <f t="shared" si="1"/>
        <v>181.63</v>
      </c>
      <c r="H27" s="168"/>
      <c r="I27" s="170">
        <f t="shared" si="0"/>
        <v>1.2421733333333334</v>
      </c>
      <c r="J27" s="171">
        <v>32.380000000000003</v>
      </c>
      <c r="K27" s="192"/>
    </row>
    <row r="28" spans="1:11" x14ac:dyDescent="0.2">
      <c r="A28" s="166"/>
      <c r="B28" s="166"/>
      <c r="C28" s="189">
        <v>17</v>
      </c>
      <c r="D28" s="166" t="s">
        <v>157</v>
      </c>
      <c r="E28" s="168">
        <v>11987.25</v>
      </c>
      <c r="F28" s="190">
        <v>10000</v>
      </c>
      <c r="G28" s="191">
        <f t="shared" si="1"/>
        <v>1987.25</v>
      </c>
      <c r="H28" s="168"/>
      <c r="I28" s="170">
        <f t="shared" si="0"/>
        <v>1.198725</v>
      </c>
      <c r="J28" s="171">
        <v>0</v>
      </c>
      <c r="K28" s="192"/>
    </row>
    <row r="29" spans="1:11" x14ac:dyDescent="0.2">
      <c r="A29" s="166"/>
      <c r="B29" s="166"/>
      <c r="C29" s="189">
        <v>18</v>
      </c>
      <c r="D29" s="166" t="s">
        <v>158</v>
      </c>
      <c r="E29" s="168">
        <v>0</v>
      </c>
      <c r="F29" s="190">
        <v>2000</v>
      </c>
      <c r="G29" s="191">
        <f t="shared" si="1"/>
        <v>-2000</v>
      </c>
      <c r="H29" s="168"/>
      <c r="I29" s="170">
        <f t="shared" si="0"/>
        <v>0</v>
      </c>
      <c r="J29" s="171">
        <v>0</v>
      </c>
      <c r="K29" s="192"/>
    </row>
    <row r="30" spans="1:11" x14ac:dyDescent="0.2">
      <c r="A30" s="166"/>
      <c r="B30" s="166"/>
      <c r="C30" s="189">
        <v>19</v>
      </c>
      <c r="D30" s="166" t="s">
        <v>159</v>
      </c>
      <c r="E30" s="168">
        <v>1138.8900000000001</v>
      </c>
      <c r="F30" s="190">
        <v>5000</v>
      </c>
      <c r="G30" s="191">
        <f t="shared" si="1"/>
        <v>-3861.11</v>
      </c>
      <c r="H30" s="168"/>
      <c r="I30" s="170">
        <f t="shared" si="0"/>
        <v>0.22777800000000001</v>
      </c>
      <c r="J30" s="171">
        <v>69.459999999999994</v>
      </c>
      <c r="K30" s="192"/>
    </row>
    <row r="31" spans="1:11" x14ac:dyDescent="0.2">
      <c r="A31" s="166"/>
      <c r="B31" s="166"/>
      <c r="C31" s="189">
        <v>20</v>
      </c>
      <c r="D31" s="166" t="s">
        <v>160</v>
      </c>
      <c r="E31" s="168">
        <v>1263.67</v>
      </c>
      <c r="F31" s="190">
        <v>3000</v>
      </c>
      <c r="G31" s="191">
        <f t="shared" si="1"/>
        <v>-1736.33</v>
      </c>
      <c r="H31" s="168"/>
      <c r="I31" s="170">
        <f t="shared" si="0"/>
        <v>0.42122333333333334</v>
      </c>
      <c r="J31" s="171">
        <v>0</v>
      </c>
      <c r="K31" s="192"/>
    </row>
    <row r="32" spans="1:11" x14ac:dyDescent="0.2">
      <c r="A32" s="166"/>
      <c r="B32" s="166"/>
      <c r="C32" s="189">
        <v>21</v>
      </c>
      <c r="D32" s="166" t="s">
        <v>161</v>
      </c>
      <c r="E32" s="168">
        <v>143.32</v>
      </c>
      <c r="F32" s="190">
        <v>150</v>
      </c>
      <c r="G32" s="191">
        <f t="shared" si="1"/>
        <v>-6.68</v>
      </c>
      <c r="H32" s="168"/>
      <c r="I32" s="170">
        <f t="shared" si="0"/>
        <v>0.95546666666666658</v>
      </c>
      <c r="J32" s="171">
        <v>0</v>
      </c>
      <c r="K32" s="192"/>
    </row>
    <row r="33" spans="1:11" x14ac:dyDescent="0.2">
      <c r="A33" s="166"/>
      <c r="B33" s="166"/>
      <c r="C33" s="189">
        <v>22</v>
      </c>
      <c r="D33" s="166" t="s">
        <v>162</v>
      </c>
      <c r="E33" s="168">
        <v>0</v>
      </c>
      <c r="F33" s="190">
        <v>500</v>
      </c>
      <c r="G33" s="191">
        <f t="shared" si="1"/>
        <v>-500</v>
      </c>
      <c r="H33" s="168"/>
      <c r="I33" s="170">
        <f t="shared" si="0"/>
        <v>0</v>
      </c>
      <c r="J33" s="171">
        <v>0</v>
      </c>
      <c r="K33" s="192"/>
    </row>
    <row r="34" spans="1:11" x14ac:dyDescent="0.2">
      <c r="A34" s="166"/>
      <c r="B34" s="166"/>
      <c r="C34" s="189">
        <v>23</v>
      </c>
      <c r="D34" s="166" t="s">
        <v>163</v>
      </c>
      <c r="E34" s="168">
        <v>-590.21</v>
      </c>
      <c r="F34" s="190">
        <v>2000</v>
      </c>
      <c r="G34" s="191">
        <f t="shared" si="1"/>
        <v>-2590.21</v>
      </c>
      <c r="H34" s="168"/>
      <c r="I34" s="170">
        <f t="shared" si="0"/>
        <v>-0.29510500000000001</v>
      </c>
      <c r="J34" s="171">
        <v>0</v>
      </c>
      <c r="K34" s="192"/>
    </row>
    <row r="35" spans="1:11" x14ac:dyDescent="0.2">
      <c r="A35" s="166"/>
      <c r="B35" s="166"/>
      <c r="C35" s="189">
        <v>24</v>
      </c>
      <c r="D35" s="166" t="s">
        <v>164</v>
      </c>
      <c r="E35" s="168">
        <v>-3875</v>
      </c>
      <c r="F35" s="190">
        <v>2000</v>
      </c>
      <c r="G35" s="191">
        <f t="shared" si="1"/>
        <v>-5875</v>
      </c>
      <c r="H35" s="168"/>
      <c r="I35" s="170">
        <f t="shared" si="0"/>
        <v>-1.9375</v>
      </c>
      <c r="J35" s="171">
        <v>0</v>
      </c>
      <c r="K35" s="192"/>
    </row>
    <row r="36" spans="1:11" x14ac:dyDescent="0.2">
      <c r="A36" s="166"/>
      <c r="B36" s="166"/>
      <c r="C36" s="189">
        <v>25</v>
      </c>
      <c r="D36" s="166" t="s">
        <v>165</v>
      </c>
      <c r="E36" s="168">
        <v>3856.11</v>
      </c>
      <c r="F36" s="190">
        <v>1000</v>
      </c>
      <c r="G36" s="191">
        <f t="shared" si="1"/>
        <v>2856.11</v>
      </c>
      <c r="H36" s="168"/>
      <c r="I36" s="170">
        <f t="shared" si="0"/>
        <v>3.8561100000000001</v>
      </c>
      <c r="J36" s="171">
        <v>-54</v>
      </c>
      <c r="K36" s="192"/>
    </row>
    <row r="37" spans="1:11" x14ac:dyDescent="0.2">
      <c r="A37" s="166"/>
      <c r="B37" s="166"/>
      <c r="C37" s="189">
        <v>26</v>
      </c>
      <c r="D37" s="166" t="s">
        <v>166</v>
      </c>
      <c r="E37" s="168">
        <v>0</v>
      </c>
      <c r="F37" s="190">
        <v>150</v>
      </c>
      <c r="G37" s="191">
        <f t="shared" si="1"/>
        <v>-150</v>
      </c>
      <c r="H37" s="168"/>
      <c r="I37" s="170">
        <f t="shared" si="0"/>
        <v>0</v>
      </c>
      <c r="J37" s="171">
        <v>0</v>
      </c>
      <c r="K37" s="192"/>
    </row>
    <row r="38" spans="1:11" x14ac:dyDescent="0.2">
      <c r="A38" s="166"/>
      <c r="B38" s="166"/>
      <c r="C38" s="189">
        <v>27</v>
      </c>
      <c r="D38" s="166" t="s">
        <v>167</v>
      </c>
      <c r="E38" s="168">
        <v>0</v>
      </c>
      <c r="F38" s="190">
        <v>500</v>
      </c>
      <c r="G38" s="191">
        <f t="shared" si="1"/>
        <v>-500</v>
      </c>
      <c r="H38" s="168"/>
      <c r="I38" s="170">
        <f t="shared" si="0"/>
        <v>0</v>
      </c>
      <c r="J38" s="171">
        <v>0</v>
      </c>
      <c r="K38" s="192"/>
    </row>
    <row r="39" spans="1:11" x14ac:dyDescent="0.2">
      <c r="A39" s="166"/>
      <c r="B39" s="166"/>
      <c r="C39" s="189">
        <v>28</v>
      </c>
      <c r="D39" s="166" t="s">
        <v>168</v>
      </c>
      <c r="E39" s="168">
        <v>0</v>
      </c>
      <c r="F39" s="190">
        <v>1200</v>
      </c>
      <c r="G39" s="191">
        <f t="shared" si="1"/>
        <v>-1200</v>
      </c>
      <c r="H39" s="168"/>
      <c r="I39" s="170">
        <f t="shared" si="0"/>
        <v>0</v>
      </c>
      <c r="J39" s="171">
        <v>0</v>
      </c>
      <c r="K39" s="192"/>
    </row>
    <row r="40" spans="1:11" x14ac:dyDescent="0.2">
      <c r="A40" s="166"/>
      <c r="B40" s="166"/>
      <c r="C40" s="189">
        <v>29</v>
      </c>
      <c r="D40" s="166" t="s">
        <v>169</v>
      </c>
      <c r="E40" s="168">
        <v>1869.39</v>
      </c>
      <c r="F40" s="190">
        <v>5000</v>
      </c>
      <c r="G40" s="191">
        <f t="shared" si="1"/>
        <v>-3130.61</v>
      </c>
      <c r="H40" s="168"/>
      <c r="I40" s="170">
        <f t="shared" si="0"/>
        <v>0.37387800000000004</v>
      </c>
      <c r="J40" s="171">
        <v>288.95</v>
      </c>
      <c r="K40" s="192"/>
    </row>
    <row r="41" spans="1:11" x14ac:dyDescent="0.2">
      <c r="A41" s="166"/>
      <c r="B41" s="166"/>
      <c r="C41" s="189">
        <v>30</v>
      </c>
      <c r="D41" s="166" t="s">
        <v>170</v>
      </c>
      <c r="E41" s="168">
        <v>0</v>
      </c>
      <c r="F41" s="190">
        <v>500</v>
      </c>
      <c r="G41" s="191">
        <f t="shared" si="1"/>
        <v>-500</v>
      </c>
      <c r="H41" s="168"/>
      <c r="I41" s="170">
        <f t="shared" si="0"/>
        <v>0</v>
      </c>
      <c r="J41" s="171">
        <v>0</v>
      </c>
      <c r="K41" s="192"/>
    </row>
    <row r="42" spans="1:11" x14ac:dyDescent="0.2">
      <c r="A42" s="166"/>
      <c r="B42" s="166"/>
      <c r="C42" s="189">
        <v>31</v>
      </c>
      <c r="D42" s="166" t="s">
        <v>171</v>
      </c>
      <c r="E42" s="168">
        <v>-2968</v>
      </c>
      <c r="F42" s="190">
        <v>-500</v>
      </c>
      <c r="G42" s="191">
        <f t="shared" si="1"/>
        <v>-2468</v>
      </c>
      <c r="H42" s="168"/>
      <c r="I42" s="170">
        <f t="shared" si="0"/>
        <v>5.9359999999999999</v>
      </c>
      <c r="J42" s="171">
        <v>0</v>
      </c>
      <c r="K42" s="192"/>
    </row>
    <row r="43" spans="1:11" x14ac:dyDescent="0.2">
      <c r="A43" s="166"/>
      <c r="B43" s="166"/>
      <c r="C43" s="189">
        <v>32</v>
      </c>
      <c r="D43" s="166" t="s">
        <v>172</v>
      </c>
      <c r="E43" s="168">
        <v>0</v>
      </c>
      <c r="F43" s="190">
        <v>805</v>
      </c>
      <c r="G43" s="191">
        <f t="shared" si="1"/>
        <v>-805</v>
      </c>
      <c r="H43" s="168"/>
      <c r="I43" s="170">
        <f t="shared" si="0"/>
        <v>0</v>
      </c>
      <c r="J43" s="171">
        <v>0</v>
      </c>
      <c r="K43" s="192"/>
    </row>
    <row r="44" spans="1:11" x14ac:dyDescent="0.2">
      <c r="A44" s="166"/>
      <c r="B44" s="166"/>
      <c r="C44" s="189">
        <v>33</v>
      </c>
      <c r="D44" s="166" t="s">
        <v>173</v>
      </c>
      <c r="E44" s="168">
        <v>0</v>
      </c>
      <c r="F44" s="190">
        <v>200</v>
      </c>
      <c r="G44" s="191">
        <f t="shared" si="1"/>
        <v>-200</v>
      </c>
      <c r="H44" s="168"/>
      <c r="I44" s="170">
        <f t="shared" si="0"/>
        <v>0</v>
      </c>
      <c r="J44" s="171">
        <v>0</v>
      </c>
      <c r="K44" s="192"/>
    </row>
    <row r="45" spans="1:11" x14ac:dyDescent="0.2">
      <c r="A45" s="166"/>
      <c r="B45" s="166"/>
      <c r="C45" s="189">
        <v>34</v>
      </c>
      <c r="D45" s="166" t="s">
        <v>174</v>
      </c>
      <c r="E45" s="168">
        <v>4497.7</v>
      </c>
      <c r="F45" s="190">
        <v>12000</v>
      </c>
      <c r="G45" s="191">
        <f t="shared" si="1"/>
        <v>-7502.3</v>
      </c>
      <c r="H45" s="168"/>
      <c r="I45" s="170">
        <f t="shared" si="0"/>
        <v>0.3748083333333333</v>
      </c>
      <c r="J45" s="171">
        <v>1861.92</v>
      </c>
      <c r="K45" s="192"/>
    </row>
    <row r="46" spans="1:11" x14ac:dyDescent="0.2">
      <c r="A46" s="166"/>
      <c r="B46" s="166"/>
      <c r="C46" s="189">
        <v>35</v>
      </c>
      <c r="D46" s="166" t="s">
        <v>175</v>
      </c>
      <c r="E46" s="168">
        <v>2203.4</v>
      </c>
      <c r="F46" s="190">
        <v>2445</v>
      </c>
      <c r="G46" s="191">
        <f t="shared" si="1"/>
        <v>-241.6</v>
      </c>
      <c r="H46" s="168"/>
      <c r="I46" s="170">
        <f t="shared" si="0"/>
        <v>0.90118609406952965</v>
      </c>
      <c r="J46" s="171">
        <v>1118.4000000000001</v>
      </c>
      <c r="K46" s="192"/>
    </row>
    <row r="47" spans="1:11" x14ac:dyDescent="0.2">
      <c r="A47" s="166"/>
      <c r="B47" s="166"/>
      <c r="C47" s="189">
        <v>36</v>
      </c>
      <c r="D47" s="166" t="s">
        <v>176</v>
      </c>
      <c r="E47" s="168">
        <v>0</v>
      </c>
      <c r="F47" s="190">
        <v>-500</v>
      </c>
      <c r="G47" s="191">
        <f t="shared" si="1"/>
        <v>500</v>
      </c>
      <c r="H47" s="168"/>
      <c r="I47" s="170">
        <f t="shared" si="0"/>
        <v>0</v>
      </c>
      <c r="J47" s="171">
        <v>0</v>
      </c>
      <c r="K47" s="192"/>
    </row>
    <row r="48" spans="1:11" x14ac:dyDescent="0.2">
      <c r="A48" s="166"/>
      <c r="B48" s="166"/>
      <c r="C48" s="189">
        <v>37</v>
      </c>
      <c r="D48" s="166" t="s">
        <v>177</v>
      </c>
      <c r="E48" s="168">
        <v>974.94</v>
      </c>
      <c r="F48" s="190">
        <v>3000</v>
      </c>
      <c r="G48" s="191">
        <f t="shared" si="1"/>
        <v>-2025.06</v>
      </c>
      <c r="H48" s="168"/>
      <c r="I48" s="170">
        <f t="shared" si="0"/>
        <v>0.32497999999999999</v>
      </c>
      <c r="J48" s="171">
        <v>0</v>
      </c>
      <c r="K48" s="192"/>
    </row>
    <row r="49" spans="1:11" x14ac:dyDescent="0.2">
      <c r="A49" s="166"/>
      <c r="B49" s="166"/>
      <c r="C49" s="189">
        <v>38</v>
      </c>
      <c r="D49" s="166" t="s">
        <v>178</v>
      </c>
      <c r="E49" s="168">
        <v>0</v>
      </c>
      <c r="F49" s="190">
        <v>2000</v>
      </c>
      <c r="G49" s="191">
        <f t="shared" si="1"/>
        <v>-2000</v>
      </c>
      <c r="H49" s="168"/>
      <c r="I49" s="170">
        <f t="shared" si="0"/>
        <v>0</v>
      </c>
      <c r="J49" s="171">
        <v>0</v>
      </c>
    </row>
    <row r="50" spans="1:11" x14ac:dyDescent="0.2">
      <c r="A50" s="166"/>
      <c r="B50" s="166"/>
      <c r="C50" s="189">
        <v>39</v>
      </c>
      <c r="D50" s="166" t="s">
        <v>179</v>
      </c>
      <c r="E50" s="168">
        <v>886.36</v>
      </c>
      <c r="F50" s="190">
        <v>3500</v>
      </c>
      <c r="G50" s="191">
        <f t="shared" si="1"/>
        <v>-2613.64</v>
      </c>
      <c r="H50" s="168"/>
      <c r="I50" s="170">
        <f t="shared" si="0"/>
        <v>0.2532457142857143</v>
      </c>
      <c r="J50" s="171">
        <v>0</v>
      </c>
      <c r="K50" s="192"/>
    </row>
    <row r="51" spans="1:11" x14ac:dyDescent="0.2">
      <c r="A51" s="166"/>
      <c r="B51" s="166"/>
      <c r="C51" s="189">
        <v>40</v>
      </c>
      <c r="D51" s="166" t="s">
        <v>180</v>
      </c>
      <c r="E51" s="168">
        <v>0</v>
      </c>
      <c r="F51" s="190">
        <v>1500</v>
      </c>
      <c r="G51" s="191">
        <f t="shared" si="1"/>
        <v>-1500</v>
      </c>
      <c r="H51" s="168"/>
      <c r="I51" s="170">
        <f t="shared" si="0"/>
        <v>0</v>
      </c>
      <c r="J51" s="171">
        <v>0</v>
      </c>
      <c r="K51" s="192"/>
    </row>
    <row r="52" spans="1:11" x14ac:dyDescent="0.2">
      <c r="A52" s="166"/>
      <c r="B52" s="166"/>
      <c r="C52" s="189">
        <v>41</v>
      </c>
      <c r="D52" s="166" t="s">
        <v>181</v>
      </c>
      <c r="E52" s="168">
        <v>0</v>
      </c>
      <c r="F52" s="190">
        <v>1200</v>
      </c>
      <c r="G52" s="191">
        <f t="shared" si="1"/>
        <v>-1200</v>
      </c>
      <c r="H52" s="168"/>
      <c r="I52" s="170">
        <f t="shared" si="0"/>
        <v>0</v>
      </c>
      <c r="J52" s="171">
        <v>0</v>
      </c>
      <c r="K52" s="192"/>
    </row>
    <row r="53" spans="1:11" x14ac:dyDescent="0.2">
      <c r="A53" s="166"/>
      <c r="B53" s="166"/>
      <c r="C53" s="189">
        <v>42</v>
      </c>
      <c r="D53" s="166" t="s">
        <v>182</v>
      </c>
      <c r="E53" s="168">
        <v>0</v>
      </c>
      <c r="F53" s="190">
        <v>-2500</v>
      </c>
      <c r="G53" s="191">
        <f t="shared" si="1"/>
        <v>2500</v>
      </c>
      <c r="H53" s="168"/>
      <c r="I53" s="170">
        <f t="shared" si="0"/>
        <v>0</v>
      </c>
      <c r="J53" s="171">
        <v>0</v>
      </c>
      <c r="K53" s="192"/>
    </row>
    <row r="54" spans="1:11" x14ac:dyDescent="0.2">
      <c r="A54" s="166"/>
      <c r="B54" s="166"/>
      <c r="C54" s="189">
        <v>42</v>
      </c>
      <c r="D54" s="166" t="s">
        <v>183</v>
      </c>
      <c r="E54" s="168">
        <v>0</v>
      </c>
      <c r="F54" s="190">
        <v>100</v>
      </c>
      <c r="G54" s="191">
        <f t="shared" si="1"/>
        <v>-100</v>
      </c>
      <c r="H54" s="168"/>
      <c r="I54" s="170">
        <f t="shared" si="0"/>
        <v>0</v>
      </c>
      <c r="J54" s="171">
        <v>0</v>
      </c>
      <c r="K54" s="192"/>
    </row>
    <row r="55" spans="1:11" x14ac:dyDescent="0.2">
      <c r="A55" s="166"/>
      <c r="B55" s="166"/>
      <c r="C55" s="189">
        <v>43</v>
      </c>
      <c r="D55" s="166" t="s">
        <v>184</v>
      </c>
      <c r="E55" s="168">
        <v>1503.16</v>
      </c>
      <c r="F55" s="190">
        <v>1100</v>
      </c>
      <c r="G55" s="191">
        <f t="shared" si="1"/>
        <v>403.16</v>
      </c>
      <c r="H55" s="168"/>
      <c r="I55" s="170">
        <f t="shared" si="0"/>
        <v>1.3665090909090909</v>
      </c>
      <c r="J55" s="171">
        <v>0</v>
      </c>
      <c r="K55" s="192"/>
    </row>
    <row r="56" spans="1:11" x14ac:dyDescent="0.2">
      <c r="A56" s="166"/>
      <c r="B56" s="166"/>
      <c r="C56" s="189">
        <v>44</v>
      </c>
      <c r="D56" s="166" t="s">
        <v>185</v>
      </c>
      <c r="E56" s="168">
        <v>1611.44</v>
      </c>
      <c r="F56" s="190">
        <v>2359</v>
      </c>
      <c r="G56" s="191">
        <f t="shared" si="1"/>
        <v>-747.56</v>
      </c>
      <c r="H56" s="168"/>
      <c r="I56" s="170">
        <f t="shared" si="0"/>
        <v>0.68310300974989402</v>
      </c>
      <c r="J56" s="171">
        <v>1116.8</v>
      </c>
      <c r="K56" s="192"/>
    </row>
    <row r="57" spans="1:11" x14ac:dyDescent="0.2">
      <c r="A57" s="166"/>
      <c r="B57" s="166"/>
      <c r="C57" s="189">
        <v>45</v>
      </c>
      <c r="D57" s="166" t="s">
        <v>186</v>
      </c>
      <c r="E57" s="168">
        <v>0</v>
      </c>
      <c r="F57" s="190">
        <v>250</v>
      </c>
      <c r="G57" s="191">
        <f t="shared" si="1"/>
        <v>-250</v>
      </c>
      <c r="H57" s="168"/>
      <c r="I57" s="170">
        <f t="shared" si="0"/>
        <v>0</v>
      </c>
      <c r="J57" s="171">
        <v>0</v>
      </c>
      <c r="K57" s="192"/>
    </row>
    <row r="58" spans="1:11" x14ac:dyDescent="0.2">
      <c r="A58" s="166"/>
      <c r="B58" s="166"/>
      <c r="C58" s="189">
        <v>46</v>
      </c>
      <c r="D58" s="166" t="s">
        <v>187</v>
      </c>
      <c r="E58" s="168">
        <v>0</v>
      </c>
      <c r="F58" s="190">
        <v>200</v>
      </c>
      <c r="G58" s="191">
        <f t="shared" si="1"/>
        <v>-200</v>
      </c>
      <c r="H58" s="168"/>
      <c r="I58" s="170">
        <f t="shared" si="0"/>
        <v>0</v>
      </c>
      <c r="J58" s="171">
        <v>0</v>
      </c>
      <c r="K58" s="192"/>
    </row>
    <row r="59" spans="1:11" x14ac:dyDescent="0.2">
      <c r="A59" s="166"/>
      <c r="B59" s="166"/>
      <c r="C59" s="189">
        <v>47</v>
      </c>
      <c r="D59" s="166" t="s">
        <v>188</v>
      </c>
      <c r="E59" s="168">
        <v>0</v>
      </c>
      <c r="F59" s="190">
        <v>-3000</v>
      </c>
      <c r="G59" s="191">
        <f t="shared" si="1"/>
        <v>3000</v>
      </c>
      <c r="H59" s="168"/>
      <c r="I59" s="170">
        <f t="shared" si="0"/>
        <v>0</v>
      </c>
      <c r="J59" s="171">
        <v>0</v>
      </c>
      <c r="K59" s="192"/>
    </row>
    <row r="60" spans="1:11" x14ac:dyDescent="0.2">
      <c r="A60" s="166"/>
      <c r="B60" s="166"/>
      <c r="C60" s="189">
        <v>48</v>
      </c>
      <c r="D60" s="166" t="s">
        <v>189</v>
      </c>
      <c r="E60" s="168">
        <v>1302.28</v>
      </c>
      <c r="F60" s="190">
        <v>0</v>
      </c>
      <c r="G60" s="191">
        <v>0</v>
      </c>
      <c r="H60" s="168"/>
      <c r="I60" s="170">
        <v>0</v>
      </c>
      <c r="J60" s="171">
        <v>0</v>
      </c>
      <c r="K60" s="192"/>
    </row>
    <row r="61" spans="1:11" x14ac:dyDescent="0.2">
      <c r="A61" s="166"/>
      <c r="B61" s="166"/>
      <c r="C61" s="189">
        <v>49</v>
      </c>
      <c r="D61" s="166" t="s">
        <v>190</v>
      </c>
      <c r="E61" s="168">
        <v>0</v>
      </c>
      <c r="F61" s="190">
        <v>875</v>
      </c>
      <c r="G61" s="191">
        <f t="shared" ref="G61:G68" si="2">ROUND((E61-F61),5)</f>
        <v>-875</v>
      </c>
      <c r="H61" s="168"/>
      <c r="I61" s="170">
        <f t="shared" si="0"/>
        <v>0</v>
      </c>
      <c r="J61" s="171">
        <v>0</v>
      </c>
      <c r="K61" s="192"/>
    </row>
    <row r="62" spans="1:11" x14ac:dyDescent="0.2">
      <c r="A62" s="166"/>
      <c r="B62" s="166"/>
      <c r="C62" s="189">
        <v>50</v>
      </c>
      <c r="D62" s="166" t="s">
        <v>191</v>
      </c>
      <c r="E62" s="168">
        <v>0</v>
      </c>
      <c r="F62" s="190">
        <v>2000</v>
      </c>
      <c r="G62" s="191">
        <f t="shared" si="2"/>
        <v>-2000</v>
      </c>
      <c r="H62" s="168"/>
      <c r="I62" s="170">
        <f t="shared" si="0"/>
        <v>0</v>
      </c>
      <c r="J62" s="171">
        <v>0</v>
      </c>
      <c r="K62" s="192"/>
    </row>
    <row r="63" spans="1:11" x14ac:dyDescent="0.2">
      <c r="A63" s="166"/>
      <c r="B63" s="166"/>
      <c r="C63" s="189">
        <v>51</v>
      </c>
      <c r="D63" s="166" t="s">
        <v>192</v>
      </c>
      <c r="E63" s="168">
        <v>1855</v>
      </c>
      <c r="F63" s="190">
        <v>200</v>
      </c>
      <c r="G63" s="191">
        <f t="shared" si="2"/>
        <v>1655</v>
      </c>
      <c r="H63" s="168"/>
      <c r="I63" s="170">
        <f t="shared" si="0"/>
        <v>9.2750000000000004</v>
      </c>
      <c r="J63" s="171">
        <v>1855</v>
      </c>
      <c r="K63" s="192"/>
    </row>
    <row r="64" spans="1:11" x14ac:dyDescent="0.2">
      <c r="A64" s="166"/>
      <c r="B64" s="166"/>
      <c r="C64" s="189">
        <v>52</v>
      </c>
      <c r="D64" s="166" t="s">
        <v>193</v>
      </c>
      <c r="E64" s="168">
        <v>0</v>
      </c>
      <c r="F64" s="190">
        <v>250</v>
      </c>
      <c r="G64" s="191">
        <f t="shared" si="2"/>
        <v>-250</v>
      </c>
      <c r="H64" s="168"/>
      <c r="I64" s="170">
        <f t="shared" si="0"/>
        <v>0</v>
      </c>
      <c r="J64" s="171">
        <v>0</v>
      </c>
      <c r="K64" s="192"/>
    </row>
    <row r="65" spans="1:11" x14ac:dyDescent="0.2">
      <c r="A65" s="166"/>
      <c r="B65" s="166"/>
      <c r="C65" s="189">
        <v>53</v>
      </c>
      <c r="D65" s="166" t="s">
        <v>194</v>
      </c>
      <c r="E65" s="168">
        <v>0</v>
      </c>
      <c r="F65" s="190">
        <v>200</v>
      </c>
      <c r="G65" s="191">
        <f t="shared" si="2"/>
        <v>-200</v>
      </c>
      <c r="H65" s="168"/>
      <c r="I65" s="170">
        <f t="shared" si="0"/>
        <v>0</v>
      </c>
      <c r="J65" s="171">
        <v>0</v>
      </c>
      <c r="K65" s="192"/>
    </row>
    <row r="66" spans="1:11" x14ac:dyDescent="0.2">
      <c r="A66" s="166"/>
      <c r="B66" s="166"/>
      <c r="C66" s="189">
        <v>54</v>
      </c>
      <c r="D66" s="166" t="s">
        <v>195</v>
      </c>
      <c r="E66" s="168">
        <v>0</v>
      </c>
      <c r="F66" s="190">
        <v>400</v>
      </c>
      <c r="G66" s="191">
        <f t="shared" si="2"/>
        <v>-400</v>
      </c>
      <c r="H66" s="168"/>
      <c r="I66" s="170">
        <f t="shared" si="0"/>
        <v>0</v>
      </c>
      <c r="J66" s="171">
        <v>0</v>
      </c>
      <c r="K66" s="192"/>
    </row>
    <row r="67" spans="1:11" x14ac:dyDescent="0.2">
      <c r="A67" s="166"/>
      <c r="B67" s="166"/>
      <c r="C67" s="189">
        <v>55</v>
      </c>
      <c r="D67" s="166" t="s">
        <v>196</v>
      </c>
      <c r="E67" s="168">
        <v>1880.6</v>
      </c>
      <c r="F67" s="190">
        <v>7000</v>
      </c>
      <c r="G67" s="191">
        <f t="shared" si="2"/>
        <v>-5119.3999999999996</v>
      </c>
      <c r="H67" s="168"/>
      <c r="I67" s="170">
        <f t="shared" si="0"/>
        <v>0.26865714285714282</v>
      </c>
      <c r="J67" s="171">
        <v>309.17</v>
      </c>
      <c r="K67" s="192"/>
    </row>
    <row r="68" spans="1:11" x14ac:dyDescent="0.2">
      <c r="A68" s="166"/>
      <c r="B68" s="166"/>
      <c r="C68" s="189">
        <v>56</v>
      </c>
      <c r="D68" s="166" t="s">
        <v>197</v>
      </c>
      <c r="E68" s="168">
        <v>500</v>
      </c>
      <c r="F68" s="190">
        <v>500</v>
      </c>
      <c r="G68" s="191">
        <f t="shared" si="2"/>
        <v>0</v>
      </c>
      <c r="H68" s="168"/>
      <c r="I68" s="170">
        <f t="shared" si="0"/>
        <v>1</v>
      </c>
      <c r="J68" s="171">
        <v>0</v>
      </c>
      <c r="K68" s="192"/>
    </row>
    <row r="69" spans="1:11" x14ac:dyDescent="0.2">
      <c r="A69" s="111"/>
      <c r="B69" s="148" t="s">
        <v>107</v>
      </c>
      <c r="C69" s="193"/>
      <c r="D69" s="153"/>
      <c r="E69" s="172">
        <f>SUM(E11:E68)</f>
        <v>24633.17</v>
      </c>
      <c r="F69" s="172">
        <f t="shared" ref="F69" si="3">SUM(F11:F68)</f>
        <v>80846</v>
      </c>
      <c r="G69" s="194">
        <f>E69-F69</f>
        <v>-56212.83</v>
      </c>
      <c r="H69" s="172"/>
      <c r="I69" s="174">
        <f>E69/F69</f>
        <v>0.30469250179353335</v>
      </c>
      <c r="J69" s="175">
        <f>SUM(J11:J68)</f>
        <v>8127.5300000000007</v>
      </c>
      <c r="K69" s="195"/>
    </row>
    <row r="70" spans="1:11" x14ac:dyDescent="0.2">
      <c r="E70" s="184"/>
      <c r="F70" s="186"/>
      <c r="H70" s="184"/>
    </row>
    <row r="71" spans="1:11" x14ac:dyDescent="0.2">
      <c r="H71" s="197"/>
    </row>
  </sheetData>
  <mergeCells count="2">
    <mergeCell ref="B3:C3"/>
    <mergeCell ref="E5:J5"/>
  </mergeCells>
  <pageMargins left="0.4" right="0.5" top="0.45" bottom="0.45" header="0.4" footer="0.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30C7-A251-4DF8-A21F-D05BDEE6F0DB}">
  <sheetPr>
    <tabColor rgb="FF6600FF"/>
  </sheetPr>
  <dimension ref="A1:L110"/>
  <sheetViews>
    <sheetView zoomScale="120" zoomScaleNormal="120" zoomScaleSheetLayoutView="100" workbookViewId="0">
      <selection activeCell="L23" sqref="L23"/>
    </sheetView>
  </sheetViews>
  <sheetFormatPr defaultColWidth="11" defaultRowHeight="7.8" x14ac:dyDescent="0.15"/>
  <cols>
    <col min="1" max="1" width="1.88671875" style="205" customWidth="1"/>
    <col min="2" max="2" width="2.88671875" style="235" customWidth="1"/>
    <col min="3" max="3" width="9.21875" style="235" customWidth="1"/>
    <col min="4" max="4" width="3.88671875" style="235" customWidth="1"/>
    <col min="5" max="5" width="4.44140625" style="235" customWidth="1"/>
    <col min="6" max="6" width="23.6640625" style="235" customWidth="1"/>
    <col min="7" max="7" width="2.44140625" style="206" customWidth="1"/>
    <col min="8" max="8" width="11.109375" style="232" customWidth="1"/>
    <col min="9" max="9" width="14.6640625" style="232" customWidth="1"/>
    <col min="10" max="10" width="10" style="232" customWidth="1"/>
    <col min="11" max="11" width="3.109375" style="204" customWidth="1"/>
    <col min="12" max="12" width="3.21875" style="204" customWidth="1"/>
    <col min="13" max="16384" width="11" style="205"/>
  </cols>
  <sheetData>
    <row r="1" spans="2:12" s="79" customFormat="1" x14ac:dyDescent="0.15">
      <c r="B1" s="76"/>
      <c r="C1" s="77"/>
      <c r="D1" s="78"/>
      <c r="E1" s="77"/>
      <c r="F1" s="77" t="s">
        <v>0</v>
      </c>
      <c r="G1" s="78"/>
      <c r="I1" s="78"/>
      <c r="J1" s="80"/>
      <c r="K1" s="80"/>
      <c r="L1" s="81"/>
    </row>
    <row r="2" spans="2:12" s="88" customFormat="1" ht="12" x14ac:dyDescent="0.25">
      <c r="B2" s="85"/>
      <c r="C2" s="86"/>
      <c r="D2" s="87"/>
      <c r="E2" s="86"/>
      <c r="F2" s="86" t="s">
        <v>198</v>
      </c>
      <c r="G2" s="87"/>
      <c r="I2" s="87"/>
      <c r="J2" s="89"/>
      <c r="K2" s="89"/>
      <c r="L2" s="89"/>
    </row>
    <row r="3" spans="2:12" s="94" customFormat="1" ht="10.199999999999999" x14ac:dyDescent="0.2">
      <c r="B3" s="92"/>
      <c r="C3" s="632"/>
      <c r="D3" s="632"/>
      <c r="E3" s="93"/>
      <c r="F3" s="93">
        <f>'[11]OA To Do &amp; Notes'!D3</f>
        <v>44593</v>
      </c>
      <c r="G3" s="93"/>
      <c r="I3" s="95"/>
      <c r="J3" s="96"/>
      <c r="K3" s="96"/>
      <c r="L3" s="97"/>
    </row>
    <row r="4" spans="2:12" x14ac:dyDescent="0.15">
      <c r="B4" s="200"/>
      <c r="C4" s="200"/>
      <c r="D4" s="200"/>
      <c r="E4" s="200"/>
      <c r="F4" s="200"/>
      <c r="G4" s="201"/>
      <c r="H4" s="202"/>
      <c r="I4" s="202"/>
      <c r="J4" s="203"/>
    </row>
    <row r="5" spans="2:12" ht="12" x14ac:dyDescent="0.25">
      <c r="B5" s="200"/>
      <c r="C5" s="200"/>
      <c r="D5" s="200"/>
      <c r="E5" s="200"/>
      <c r="F5" s="200"/>
      <c r="G5" s="201"/>
      <c r="H5" s="209"/>
      <c r="I5" s="210">
        <f>'[11]OA To Do &amp; Notes'!D3</f>
        <v>44593</v>
      </c>
      <c r="J5" s="211"/>
    </row>
    <row r="6" spans="2:12" s="216" customFormat="1" ht="9.6" x14ac:dyDescent="0.2">
      <c r="B6" s="212"/>
      <c r="C6" s="212"/>
      <c r="D6" s="212"/>
      <c r="E6" s="212"/>
      <c r="F6" s="212"/>
      <c r="G6" s="201"/>
      <c r="H6" s="213">
        <v>44620</v>
      </c>
      <c r="I6" s="213">
        <v>44469</v>
      </c>
      <c r="J6" s="214" t="s">
        <v>199</v>
      </c>
      <c r="K6" s="215"/>
      <c r="L6" s="215"/>
    </row>
    <row r="7" spans="2:12" s="207" customFormat="1" x14ac:dyDescent="0.15">
      <c r="B7" s="200" t="s">
        <v>200</v>
      </c>
      <c r="C7" s="200"/>
      <c r="D7" s="200"/>
      <c r="E7" s="200"/>
      <c r="F7" s="200"/>
      <c r="G7" s="201"/>
      <c r="H7" s="218"/>
      <c r="I7" s="218"/>
      <c r="J7" s="218"/>
      <c r="K7" s="204"/>
      <c r="L7" s="204"/>
    </row>
    <row r="8" spans="2:12" s="207" customFormat="1" x14ac:dyDescent="0.15">
      <c r="B8" s="200"/>
      <c r="C8" s="220" t="s">
        <v>201</v>
      </c>
      <c r="D8" s="220"/>
      <c r="E8" s="220"/>
      <c r="F8" s="220"/>
      <c r="G8" s="201"/>
      <c r="H8" s="218"/>
      <c r="I8" s="218"/>
      <c r="J8" s="218"/>
      <c r="K8" s="204"/>
      <c r="L8" s="204"/>
    </row>
    <row r="9" spans="2:12" s="207" customFormat="1" x14ac:dyDescent="0.15">
      <c r="B9" s="200"/>
      <c r="C9" s="200"/>
      <c r="D9" s="200" t="s">
        <v>202</v>
      </c>
      <c r="E9" s="200"/>
      <c r="F9" s="200"/>
      <c r="G9" s="201"/>
      <c r="H9" s="218"/>
      <c r="I9" s="218"/>
      <c r="J9" s="218"/>
      <c r="K9" s="204"/>
      <c r="L9" s="204"/>
    </row>
    <row r="10" spans="2:12" x14ac:dyDescent="0.15">
      <c r="B10" s="221"/>
      <c r="C10" s="221"/>
      <c r="D10" s="222">
        <v>1</v>
      </c>
      <c r="E10" s="221" t="s">
        <v>203</v>
      </c>
      <c r="F10" s="221"/>
      <c r="G10" s="201"/>
      <c r="H10" s="223">
        <v>200471.18</v>
      </c>
      <c r="I10" s="223">
        <v>-11228.25</v>
      </c>
      <c r="J10" s="223">
        <f>ROUND((H10-I10),5)</f>
        <v>211699.43</v>
      </c>
    </row>
    <row r="11" spans="2:12" hidden="1" x14ac:dyDescent="0.15">
      <c r="B11" s="221"/>
      <c r="C11" s="224" t="s">
        <v>204</v>
      </c>
      <c r="D11" s="222">
        <v>2</v>
      </c>
      <c r="E11" s="221" t="s">
        <v>205</v>
      </c>
      <c r="F11" s="221"/>
      <c r="G11" s="201"/>
      <c r="H11" s="223">
        <v>0</v>
      </c>
      <c r="I11" s="223">
        <v>0</v>
      </c>
      <c r="J11" s="223">
        <f>H11-I11</f>
        <v>0</v>
      </c>
    </row>
    <row r="12" spans="2:12" s="207" customFormat="1" x14ac:dyDescent="0.15">
      <c r="B12" s="200"/>
      <c r="C12" s="200"/>
      <c r="D12" s="200" t="s">
        <v>206</v>
      </c>
      <c r="E12" s="200"/>
      <c r="F12" s="200"/>
      <c r="G12" s="201"/>
      <c r="H12" s="225">
        <f>SUM(H10:H11)</f>
        <v>200471.18</v>
      </c>
      <c r="I12" s="225">
        <f t="shared" ref="I12:J12" si="0">SUM(I10:I11)</f>
        <v>-11228.25</v>
      </c>
      <c r="J12" s="225">
        <f t="shared" si="0"/>
        <v>211699.43</v>
      </c>
      <c r="K12" s="204"/>
      <c r="L12" s="204"/>
    </row>
    <row r="13" spans="2:12" x14ac:dyDescent="0.15">
      <c r="B13" s="221"/>
      <c r="C13" s="221"/>
      <c r="D13" s="221"/>
      <c r="E13" s="221"/>
      <c r="F13" s="221"/>
      <c r="G13" s="201"/>
      <c r="H13" s="223"/>
      <c r="I13" s="223"/>
      <c r="J13" s="223"/>
    </row>
    <row r="14" spans="2:12" s="207" customFormat="1" x14ac:dyDescent="0.15">
      <c r="B14" s="200"/>
      <c r="C14" s="200"/>
      <c r="D14" s="200" t="s">
        <v>207</v>
      </c>
      <c r="E14" s="200"/>
      <c r="F14" s="200"/>
      <c r="G14" s="201"/>
      <c r="H14" s="226"/>
      <c r="I14" s="226"/>
      <c r="J14" s="226"/>
      <c r="K14" s="204"/>
      <c r="L14" s="204"/>
    </row>
    <row r="15" spans="2:12" x14ac:dyDescent="0.15">
      <c r="B15" s="221"/>
      <c r="C15" s="221"/>
      <c r="D15" s="222">
        <v>1</v>
      </c>
      <c r="E15" s="221" t="s">
        <v>208</v>
      </c>
      <c r="F15" s="221"/>
      <c r="G15" s="201"/>
      <c r="H15" s="223">
        <v>-7916.88</v>
      </c>
      <c r="I15" s="223">
        <v>-16082.28</v>
      </c>
      <c r="J15" s="223">
        <f>ROUND((H15-I15),5)</f>
        <v>8165.4</v>
      </c>
    </row>
    <row r="16" spans="2:12" s="207" customFormat="1" x14ac:dyDescent="0.15">
      <c r="B16" s="200"/>
      <c r="C16" s="200"/>
      <c r="D16" s="200" t="s">
        <v>209</v>
      </c>
      <c r="E16" s="200"/>
      <c r="F16" s="200"/>
      <c r="G16" s="201"/>
      <c r="H16" s="225">
        <f>ROUND(SUM(H14:H15),5)</f>
        <v>-7916.88</v>
      </c>
      <c r="I16" s="225">
        <f>ROUND(SUM(I14:I15),5)</f>
        <v>-16082.28</v>
      </c>
      <c r="J16" s="225">
        <f>ROUND((H16-I16),5)</f>
        <v>8165.4</v>
      </c>
      <c r="K16" s="204"/>
      <c r="L16" s="204"/>
    </row>
    <row r="17" spans="2:12" x14ac:dyDescent="0.15">
      <c r="B17" s="221"/>
      <c r="C17" s="221"/>
      <c r="D17" s="221"/>
      <c r="E17" s="221"/>
      <c r="F17" s="221"/>
      <c r="G17" s="201"/>
      <c r="H17" s="223"/>
      <c r="I17" s="223"/>
      <c r="J17" s="223"/>
    </row>
    <row r="18" spans="2:12" s="207" customFormat="1" x14ac:dyDescent="0.15">
      <c r="B18" s="200"/>
      <c r="C18" s="200"/>
      <c r="D18" s="200" t="s">
        <v>210</v>
      </c>
      <c r="E18" s="200"/>
      <c r="F18" s="200"/>
      <c r="G18" s="201"/>
      <c r="H18" s="226"/>
      <c r="I18" s="226"/>
      <c r="J18" s="226"/>
      <c r="K18" s="204"/>
      <c r="L18" s="204"/>
    </row>
    <row r="19" spans="2:12" x14ac:dyDescent="0.15">
      <c r="B19" s="221"/>
      <c r="C19" s="221"/>
      <c r="D19" s="222">
        <v>1</v>
      </c>
      <c r="E19" s="221" t="s">
        <v>211</v>
      </c>
      <c r="F19" s="221"/>
      <c r="G19" s="201"/>
      <c r="H19" s="223">
        <v>4070.9</v>
      </c>
      <c r="I19" s="223">
        <v>4070.9</v>
      </c>
      <c r="J19" s="223">
        <f t="shared" ref="J19:J28" si="1">ROUND((H19-I19),5)</f>
        <v>0</v>
      </c>
    </row>
    <row r="20" spans="2:12" x14ac:dyDescent="0.15">
      <c r="B20" s="221"/>
      <c r="C20" s="221"/>
      <c r="D20" s="222">
        <v>2</v>
      </c>
      <c r="E20" s="221" t="s">
        <v>212</v>
      </c>
      <c r="F20" s="221"/>
      <c r="G20" s="201"/>
      <c r="H20" s="223">
        <v>41654.370000000003</v>
      </c>
      <c r="I20" s="223">
        <v>41654.370000000003</v>
      </c>
      <c r="J20" s="223">
        <f t="shared" si="1"/>
        <v>0</v>
      </c>
    </row>
    <row r="21" spans="2:12" x14ac:dyDescent="0.15">
      <c r="B21" s="221"/>
      <c r="C21" s="221"/>
      <c r="D21" s="222">
        <v>3</v>
      </c>
      <c r="E21" s="221" t="s">
        <v>213</v>
      </c>
      <c r="F21" s="221" t="s">
        <v>214</v>
      </c>
      <c r="G21" s="201"/>
      <c r="H21" s="223">
        <v>63.12</v>
      </c>
      <c r="I21" s="223">
        <v>63.12</v>
      </c>
      <c r="J21" s="223">
        <f t="shared" si="1"/>
        <v>0</v>
      </c>
    </row>
    <row r="22" spans="2:12" x14ac:dyDescent="0.15">
      <c r="B22" s="221"/>
      <c r="C22" s="221"/>
      <c r="D22" s="222">
        <v>4</v>
      </c>
      <c r="E22" s="221" t="s">
        <v>215</v>
      </c>
      <c r="F22" s="221"/>
      <c r="G22" s="201"/>
      <c r="H22" s="223">
        <v>366.06</v>
      </c>
      <c r="I22" s="223">
        <v>482.01</v>
      </c>
      <c r="J22" s="223">
        <f t="shared" si="1"/>
        <v>-115.95</v>
      </c>
    </row>
    <row r="23" spans="2:12" x14ac:dyDescent="0.15">
      <c r="B23" s="221"/>
      <c r="C23" s="221"/>
      <c r="D23" s="222">
        <v>5</v>
      </c>
      <c r="E23" s="221" t="s">
        <v>216</v>
      </c>
      <c r="F23" s="221"/>
      <c r="G23" s="201"/>
      <c r="H23" s="223">
        <v>13053.51</v>
      </c>
      <c r="I23" s="223">
        <v>13053.51</v>
      </c>
      <c r="J23" s="223">
        <f t="shared" si="1"/>
        <v>0</v>
      </c>
    </row>
    <row r="24" spans="2:12" x14ac:dyDescent="0.15">
      <c r="B24" s="221"/>
      <c r="C24" s="221"/>
      <c r="D24" s="222">
        <v>6</v>
      </c>
      <c r="E24" s="221" t="s">
        <v>217</v>
      </c>
      <c r="F24" s="221"/>
      <c r="G24" s="201"/>
      <c r="H24" s="223">
        <v>9209.9599999999991</v>
      </c>
      <c r="I24" s="223">
        <v>9209.9599999999991</v>
      </c>
      <c r="J24" s="223">
        <f t="shared" si="1"/>
        <v>0</v>
      </c>
    </row>
    <row r="25" spans="2:12" x14ac:dyDescent="0.15">
      <c r="B25" s="221"/>
      <c r="C25" s="221"/>
      <c r="D25" s="222">
        <v>7</v>
      </c>
      <c r="E25" s="221" t="s">
        <v>218</v>
      </c>
      <c r="F25" s="221"/>
      <c r="G25" s="201"/>
      <c r="H25" s="223">
        <v>1386.57</v>
      </c>
      <c r="I25" s="223">
        <v>4829.7</v>
      </c>
      <c r="J25" s="223">
        <f t="shared" si="1"/>
        <v>-3443.13</v>
      </c>
    </row>
    <row r="26" spans="2:12" x14ac:dyDescent="0.15">
      <c r="B26" s="221"/>
      <c r="C26" s="221"/>
      <c r="D26" s="222">
        <v>8</v>
      </c>
      <c r="E26" s="221" t="s">
        <v>219</v>
      </c>
      <c r="F26" s="221"/>
      <c r="G26" s="201"/>
      <c r="H26" s="223">
        <v>7453.01</v>
      </c>
      <c r="I26" s="223">
        <v>-734.14</v>
      </c>
      <c r="J26" s="223">
        <f t="shared" si="1"/>
        <v>8187.15</v>
      </c>
    </row>
    <row r="27" spans="2:12" s="207" customFormat="1" x14ac:dyDescent="0.15">
      <c r="B27" s="200"/>
      <c r="C27" s="200"/>
      <c r="D27" s="222">
        <v>9</v>
      </c>
      <c r="E27" s="221" t="s">
        <v>220</v>
      </c>
      <c r="F27" s="221"/>
      <c r="G27" s="201"/>
      <c r="H27" s="223">
        <v>1188.8900000000001</v>
      </c>
      <c r="I27" s="223">
        <v>1188.8900000000001</v>
      </c>
      <c r="J27" s="223">
        <f t="shared" si="1"/>
        <v>0</v>
      </c>
      <c r="K27" s="204"/>
      <c r="L27" s="204"/>
    </row>
    <row r="28" spans="2:12" s="207" customFormat="1" x14ac:dyDescent="0.15">
      <c r="B28" s="200"/>
      <c r="C28" s="200"/>
      <c r="D28" s="200" t="s">
        <v>221</v>
      </c>
      <c r="E28" s="200"/>
      <c r="F28" s="200"/>
      <c r="G28" s="201"/>
      <c r="H28" s="225">
        <f>ROUND(SUM(H18:H27),5)</f>
        <v>78446.39</v>
      </c>
      <c r="I28" s="225">
        <f>ROUND(SUM(I18:I27),5)</f>
        <v>73818.320000000007</v>
      </c>
      <c r="J28" s="225">
        <f t="shared" si="1"/>
        <v>4628.07</v>
      </c>
      <c r="K28" s="204"/>
      <c r="L28" s="204"/>
    </row>
    <row r="29" spans="2:12" s="207" customFormat="1" x14ac:dyDescent="0.15">
      <c r="B29" s="200"/>
      <c r="C29" s="200"/>
      <c r="D29" s="200"/>
      <c r="E29" s="200"/>
      <c r="F29" s="200"/>
      <c r="G29" s="201"/>
      <c r="H29" s="226"/>
      <c r="I29" s="226"/>
      <c r="J29" s="226"/>
      <c r="K29" s="204"/>
      <c r="L29" s="204"/>
    </row>
    <row r="30" spans="2:12" s="207" customFormat="1" x14ac:dyDescent="0.15">
      <c r="B30" s="200"/>
      <c r="C30" s="230" t="s">
        <v>224</v>
      </c>
      <c r="D30" s="230"/>
      <c r="E30" s="230"/>
      <c r="F30" s="230"/>
      <c r="G30" s="231"/>
      <c r="H30" s="225">
        <f>ROUND(H8+H12+H16+H28,5)</f>
        <v>271000.69</v>
      </c>
      <c r="I30" s="225">
        <f>ROUND(I8+I12+I16+I28,5)</f>
        <v>46507.79</v>
      </c>
      <c r="J30" s="225">
        <f>ROUND((H30-I30),5)</f>
        <v>224492.9</v>
      </c>
      <c r="K30" s="204"/>
      <c r="L30" s="204"/>
    </row>
    <row r="31" spans="2:12" s="207" customFormat="1" x14ac:dyDescent="0.15">
      <c r="B31" s="200"/>
      <c r="C31" s="200"/>
      <c r="D31" s="200"/>
      <c r="E31" s="200"/>
      <c r="F31" s="200"/>
      <c r="G31" s="201"/>
      <c r="H31" s="232"/>
      <c r="I31" s="232"/>
      <c r="J31" s="232"/>
      <c r="K31" s="204"/>
      <c r="L31" s="204"/>
    </row>
    <row r="32" spans="2:12" x14ac:dyDescent="0.15">
      <c r="B32" s="200"/>
      <c r="C32" s="200" t="s">
        <v>226</v>
      </c>
      <c r="D32" s="200"/>
      <c r="E32" s="200"/>
      <c r="F32" s="200"/>
      <c r="G32" s="201"/>
    </row>
    <row r="33" spans="2:12" x14ac:dyDescent="0.15">
      <c r="B33" s="200"/>
      <c r="C33" s="221"/>
      <c r="D33" s="222">
        <v>1</v>
      </c>
      <c r="E33" s="221" t="s">
        <v>228</v>
      </c>
      <c r="F33" s="221"/>
      <c r="G33" s="201"/>
      <c r="H33" s="223">
        <v>-4757036.34</v>
      </c>
      <c r="I33" s="223">
        <v>-4757036.34</v>
      </c>
      <c r="J33" s="223">
        <f>ROUND((H33-I33),5)</f>
        <v>0</v>
      </c>
    </row>
    <row r="34" spans="2:12" s="207" customFormat="1" x14ac:dyDescent="0.15">
      <c r="B34" s="200"/>
      <c r="C34" s="221"/>
      <c r="D34" s="222">
        <v>2</v>
      </c>
      <c r="E34" s="221" t="s">
        <v>230</v>
      </c>
      <c r="F34" s="221"/>
      <c r="G34" s="201"/>
      <c r="H34" s="223">
        <v>9670078.5</v>
      </c>
      <c r="I34" s="223">
        <v>9670078.5</v>
      </c>
      <c r="J34" s="223">
        <f>ROUND((H34-I34),5)</f>
        <v>0</v>
      </c>
      <c r="K34" s="204"/>
      <c r="L34" s="204"/>
    </row>
    <row r="35" spans="2:12" x14ac:dyDescent="0.15">
      <c r="B35" s="221"/>
      <c r="C35" s="230" t="s">
        <v>231</v>
      </c>
      <c r="D35" s="233"/>
      <c r="E35" s="230"/>
      <c r="F35" s="230"/>
      <c r="G35" s="231"/>
      <c r="H35" s="225">
        <f>ROUND(SUM(H33:H34),5)</f>
        <v>4913042.16</v>
      </c>
      <c r="I35" s="225">
        <f>ROUND(SUM(I33:I34),5)</f>
        <v>4913042.16</v>
      </c>
      <c r="J35" s="225">
        <f>ROUND((H35-I35),5)</f>
        <v>0</v>
      </c>
    </row>
    <row r="36" spans="2:12" s="207" customFormat="1" x14ac:dyDescent="0.15">
      <c r="B36" s="221"/>
      <c r="C36" s="221"/>
      <c r="D36" s="234"/>
      <c r="E36" s="235"/>
      <c r="F36" s="235"/>
      <c r="G36" s="206"/>
      <c r="H36" s="232"/>
      <c r="I36" s="232"/>
      <c r="J36" s="232"/>
      <c r="K36" s="204"/>
      <c r="L36" s="204"/>
    </row>
    <row r="37" spans="2:12" x14ac:dyDescent="0.15">
      <c r="B37" s="200"/>
      <c r="C37" s="200" t="s">
        <v>232</v>
      </c>
      <c r="D37" s="212"/>
      <c r="E37" s="200"/>
      <c r="F37" s="200"/>
      <c r="G37" s="201"/>
      <c r="H37" s="226"/>
      <c r="I37" s="226"/>
      <c r="J37" s="226"/>
    </row>
    <row r="38" spans="2:12" x14ac:dyDescent="0.15">
      <c r="B38" s="221"/>
      <c r="C38" s="222"/>
      <c r="D38" s="222">
        <v>1</v>
      </c>
      <c r="E38" s="221" t="s">
        <v>233</v>
      </c>
      <c r="F38" s="221"/>
      <c r="G38" s="201"/>
      <c r="H38" s="223">
        <v>10982</v>
      </c>
      <c r="I38" s="223">
        <v>10982</v>
      </c>
      <c r="J38" s="223">
        <f t="shared" ref="J38:J48" si="2">ROUND((H38-I38),5)</f>
        <v>0</v>
      </c>
    </row>
    <row r="39" spans="2:12" x14ac:dyDescent="0.15">
      <c r="B39" s="200"/>
      <c r="C39" s="222"/>
      <c r="D39" s="222">
        <v>2</v>
      </c>
      <c r="E39" s="221" t="s">
        <v>234</v>
      </c>
      <c r="F39" s="221"/>
      <c r="G39" s="201"/>
      <c r="H39" s="223">
        <v>11872.03</v>
      </c>
      <c r="I39" s="223">
        <v>11872.03</v>
      </c>
      <c r="J39" s="223">
        <f t="shared" si="2"/>
        <v>0</v>
      </c>
    </row>
    <row r="40" spans="2:12" x14ac:dyDescent="0.15">
      <c r="B40" s="221"/>
      <c r="C40" s="222"/>
      <c r="D40" s="222">
        <v>3</v>
      </c>
      <c r="E40" s="221" t="s">
        <v>235</v>
      </c>
      <c r="F40" s="221"/>
      <c r="G40" s="201"/>
      <c r="H40" s="223">
        <v>0</v>
      </c>
      <c r="I40" s="223">
        <v>28011.06</v>
      </c>
      <c r="J40" s="223">
        <f t="shared" si="2"/>
        <v>-28011.06</v>
      </c>
    </row>
    <row r="41" spans="2:12" x14ac:dyDescent="0.15">
      <c r="B41" s="221"/>
      <c r="C41" s="222"/>
      <c r="D41" s="222">
        <v>4</v>
      </c>
      <c r="E41" s="221" t="s">
        <v>236</v>
      </c>
      <c r="F41" s="221"/>
      <c r="G41" s="201"/>
      <c r="H41" s="223">
        <v>1400</v>
      </c>
      <c r="I41" s="223">
        <v>1400</v>
      </c>
      <c r="J41" s="223">
        <f t="shared" si="2"/>
        <v>0</v>
      </c>
    </row>
    <row r="42" spans="2:12" x14ac:dyDescent="0.15">
      <c r="B42" s="221"/>
      <c r="C42" s="222"/>
      <c r="D42" s="222">
        <v>5</v>
      </c>
      <c r="E42" s="221" t="s">
        <v>237</v>
      </c>
      <c r="F42" s="221"/>
      <c r="G42" s="201"/>
      <c r="H42" s="223">
        <v>116370.36</v>
      </c>
      <c r="I42" s="223">
        <v>23137.97</v>
      </c>
      <c r="J42" s="223">
        <f t="shared" si="2"/>
        <v>93232.39</v>
      </c>
    </row>
    <row r="43" spans="2:12" x14ac:dyDescent="0.15">
      <c r="B43" s="221"/>
      <c r="C43" s="222"/>
      <c r="D43" s="222">
        <v>6</v>
      </c>
      <c r="E43" s="221" t="s">
        <v>238</v>
      </c>
      <c r="F43" s="221"/>
      <c r="G43" s="201"/>
      <c r="H43" s="223">
        <v>663536.02</v>
      </c>
      <c r="I43" s="223">
        <v>604486.31000000006</v>
      </c>
      <c r="J43" s="223">
        <f t="shared" si="2"/>
        <v>59049.71</v>
      </c>
    </row>
    <row r="44" spans="2:12" x14ac:dyDescent="0.15">
      <c r="B44" s="221"/>
      <c r="C44" s="222"/>
      <c r="D44" s="222">
        <v>7</v>
      </c>
      <c r="E44" s="221" t="s">
        <v>240</v>
      </c>
      <c r="F44" s="221"/>
      <c r="G44" s="236"/>
      <c r="H44" s="223">
        <v>698459.32</v>
      </c>
      <c r="I44" s="223">
        <v>51434.3</v>
      </c>
      <c r="J44" s="223">
        <f t="shared" si="2"/>
        <v>647025.02</v>
      </c>
    </row>
    <row r="45" spans="2:12" x14ac:dyDescent="0.15">
      <c r="B45" s="221"/>
      <c r="C45" s="222"/>
      <c r="D45" s="222">
        <v>8</v>
      </c>
      <c r="E45" s="221" t="s">
        <v>241</v>
      </c>
      <c r="F45" s="221"/>
      <c r="G45" s="201"/>
      <c r="H45" s="223">
        <v>0</v>
      </c>
      <c r="I45" s="223">
        <v>-45239.22</v>
      </c>
      <c r="J45" s="223">
        <f t="shared" si="2"/>
        <v>45239.22</v>
      </c>
    </row>
    <row r="46" spans="2:12" x14ac:dyDescent="0.15">
      <c r="B46" s="221"/>
      <c r="C46" s="222"/>
      <c r="D46" s="222">
        <v>9</v>
      </c>
      <c r="E46" s="221" t="s">
        <v>242</v>
      </c>
      <c r="F46" s="221"/>
      <c r="G46" s="201"/>
      <c r="H46" s="223">
        <v>0</v>
      </c>
      <c r="I46" s="223">
        <v>24729.59</v>
      </c>
      <c r="J46" s="223">
        <f t="shared" si="2"/>
        <v>-24729.59</v>
      </c>
    </row>
    <row r="47" spans="2:12" s="207" customFormat="1" x14ac:dyDescent="0.15">
      <c r="B47" s="221"/>
      <c r="C47" s="200"/>
      <c r="D47" s="222">
        <v>10</v>
      </c>
      <c r="E47" s="221" t="s">
        <v>243</v>
      </c>
      <c r="F47" s="221"/>
      <c r="G47" s="201"/>
      <c r="H47" s="223">
        <v>0</v>
      </c>
      <c r="I47" s="223">
        <v>0</v>
      </c>
      <c r="J47" s="223">
        <f t="shared" si="2"/>
        <v>0</v>
      </c>
      <c r="K47" s="204"/>
      <c r="L47" s="204"/>
    </row>
    <row r="48" spans="2:12" x14ac:dyDescent="0.15">
      <c r="B48" s="221"/>
      <c r="C48" s="200"/>
      <c r="D48" s="200" t="s">
        <v>244</v>
      </c>
      <c r="E48" s="200"/>
      <c r="F48" s="200"/>
      <c r="G48" s="201"/>
      <c r="H48" s="226">
        <f>ROUND(SUM(H38:H47),5)</f>
        <v>1502619.73</v>
      </c>
      <c r="I48" s="226">
        <f>ROUND(SUM(I38:I47),5)</f>
        <v>710814.04</v>
      </c>
      <c r="J48" s="226">
        <f t="shared" si="2"/>
        <v>791805.69</v>
      </c>
    </row>
    <row r="49" spans="1:12" s="235" customFormat="1" x14ac:dyDescent="0.15">
      <c r="A49" s="205"/>
      <c r="B49" s="221"/>
      <c r="C49" s="200"/>
      <c r="D49" s="221"/>
      <c r="E49" s="200"/>
      <c r="F49" s="200"/>
      <c r="G49" s="201"/>
      <c r="H49" s="237"/>
      <c r="I49" s="237"/>
      <c r="J49" s="237"/>
      <c r="K49" s="204"/>
      <c r="L49" s="204"/>
    </row>
    <row r="50" spans="1:12" s="239" customFormat="1" x14ac:dyDescent="0.15">
      <c r="A50" s="205"/>
      <c r="B50" s="221"/>
      <c r="C50" s="221"/>
      <c r="D50" s="222">
        <v>1</v>
      </c>
      <c r="E50" s="221" t="s">
        <v>205</v>
      </c>
      <c r="F50" s="221"/>
      <c r="G50" s="201"/>
      <c r="H50" s="223">
        <v>53211.98</v>
      </c>
      <c r="I50" s="223">
        <v>0</v>
      </c>
      <c r="J50" s="223">
        <f>H50-I50</f>
        <v>53211.98</v>
      </c>
      <c r="K50" s="204"/>
      <c r="L50" s="204"/>
    </row>
    <row r="51" spans="1:12" s="207" customFormat="1" x14ac:dyDescent="0.15">
      <c r="A51" s="235"/>
      <c r="B51" s="221"/>
      <c r="C51" s="230" t="s">
        <v>245</v>
      </c>
      <c r="D51" s="230"/>
      <c r="E51" s="240"/>
      <c r="F51" s="240"/>
      <c r="G51" s="231"/>
      <c r="H51" s="225">
        <f>SUM(H48:H50)</f>
        <v>1555831.71</v>
      </c>
      <c r="I51" s="225">
        <f>SUM(I48:I50)</f>
        <v>710814.04</v>
      </c>
      <c r="J51" s="225">
        <f>SUM(J48:J50)</f>
        <v>845017.66999999993</v>
      </c>
      <c r="K51" s="204"/>
      <c r="L51" s="204"/>
    </row>
    <row r="52" spans="1:12" s="207" customFormat="1" x14ac:dyDescent="0.15">
      <c r="A52" s="235"/>
      <c r="B52" s="221"/>
      <c r="C52" s="200"/>
      <c r="D52" s="200"/>
      <c r="E52" s="221"/>
      <c r="F52" s="221"/>
      <c r="G52" s="201"/>
      <c r="H52" s="223"/>
      <c r="I52" s="223"/>
      <c r="J52" s="223"/>
      <c r="K52" s="204"/>
      <c r="L52" s="204"/>
    </row>
    <row r="53" spans="1:12" s="207" customFormat="1" x14ac:dyDescent="0.15">
      <c r="A53" s="239"/>
      <c r="B53" s="241" t="s">
        <v>247</v>
      </c>
      <c r="C53" s="242"/>
      <c r="D53" s="242"/>
      <c r="E53" s="241"/>
      <c r="F53" s="241"/>
      <c r="G53" s="243"/>
      <c r="H53" s="244">
        <f>SUM(H30+H35+H51)</f>
        <v>6739874.5600000005</v>
      </c>
      <c r="I53" s="244">
        <f t="shared" ref="I53:J53" si="3">SUM(I30+I35+I51)</f>
        <v>5670363.9900000002</v>
      </c>
      <c r="J53" s="244">
        <f t="shared" si="3"/>
        <v>1069510.5699999998</v>
      </c>
      <c r="K53" s="204"/>
      <c r="L53" s="204"/>
    </row>
    <row r="54" spans="1:12" s="207" customFormat="1" x14ac:dyDescent="0.15">
      <c r="B54" s="221"/>
      <c r="C54" s="221"/>
      <c r="D54" s="221"/>
      <c r="E54" s="200"/>
      <c r="F54" s="200"/>
      <c r="G54" s="201"/>
      <c r="H54" s="223"/>
      <c r="I54" s="223"/>
      <c r="J54" s="223"/>
      <c r="K54" s="204"/>
      <c r="L54" s="204"/>
    </row>
    <row r="55" spans="1:12" x14ac:dyDescent="0.15">
      <c r="A55" s="207"/>
      <c r="B55" s="200"/>
      <c r="C55" s="200"/>
      <c r="D55" s="200"/>
      <c r="E55" s="221"/>
      <c r="F55" s="221"/>
      <c r="G55" s="201"/>
      <c r="H55" s="226"/>
      <c r="I55" s="226"/>
      <c r="J55" s="226"/>
    </row>
    <row r="56" spans="1:12" s="207" customFormat="1" x14ac:dyDescent="0.15">
      <c r="B56" s="200" t="s">
        <v>248</v>
      </c>
      <c r="C56" s="200"/>
      <c r="D56" s="200"/>
      <c r="E56" s="221"/>
      <c r="F56" s="221"/>
      <c r="G56" s="201"/>
      <c r="H56" s="226"/>
      <c r="I56" s="226"/>
      <c r="J56" s="226"/>
      <c r="K56" s="204"/>
      <c r="L56" s="204"/>
    </row>
    <row r="57" spans="1:12" x14ac:dyDescent="0.15">
      <c r="A57" s="207"/>
      <c r="B57" s="200"/>
      <c r="C57" s="200" t="s">
        <v>249</v>
      </c>
      <c r="D57" s="221"/>
      <c r="E57" s="221"/>
      <c r="F57" s="221"/>
      <c r="G57" s="201"/>
      <c r="H57" s="226"/>
      <c r="I57" s="226"/>
      <c r="J57" s="226"/>
    </row>
    <row r="58" spans="1:12" s="207" customFormat="1" x14ac:dyDescent="0.15">
      <c r="A58" s="205"/>
      <c r="B58" s="200"/>
      <c r="C58" s="200"/>
      <c r="D58" s="200" t="s">
        <v>250</v>
      </c>
      <c r="E58" s="221"/>
      <c r="F58" s="221"/>
      <c r="G58" s="201"/>
      <c r="H58" s="226"/>
      <c r="I58" s="226"/>
      <c r="J58" s="226"/>
      <c r="K58" s="204"/>
      <c r="L58" s="204"/>
    </row>
    <row r="59" spans="1:12" x14ac:dyDescent="0.15">
      <c r="A59" s="207"/>
      <c r="B59" s="200"/>
      <c r="C59" s="221"/>
      <c r="D59" s="234"/>
      <c r="E59" s="200" t="s">
        <v>251</v>
      </c>
      <c r="F59" s="200"/>
      <c r="H59" s="226"/>
      <c r="I59" s="226"/>
      <c r="J59" s="226"/>
    </row>
    <row r="60" spans="1:12" x14ac:dyDescent="0.15">
      <c r="B60" s="221"/>
      <c r="C60" s="200"/>
      <c r="D60" s="222">
        <v>1</v>
      </c>
      <c r="E60" s="221" t="s">
        <v>252</v>
      </c>
      <c r="G60" s="201"/>
      <c r="H60" s="223">
        <v>-24.64</v>
      </c>
      <c r="I60" s="223">
        <v>18345.22</v>
      </c>
      <c r="J60" s="223">
        <f>ROUND((H60-I60),5)</f>
        <v>-18369.86</v>
      </c>
    </row>
    <row r="61" spans="1:12" x14ac:dyDescent="0.15">
      <c r="A61" s="207"/>
      <c r="B61" s="200"/>
      <c r="C61" s="221"/>
      <c r="D61" s="234"/>
      <c r="E61" s="200" t="s">
        <v>254</v>
      </c>
      <c r="F61" s="200"/>
      <c r="G61" s="201"/>
      <c r="H61" s="225">
        <f>ROUND(SUM(H60:H60),5)</f>
        <v>-24.64</v>
      </c>
      <c r="I61" s="225">
        <f>ROUND(SUM(I60:I60),5)</f>
        <v>18345.22</v>
      </c>
      <c r="J61" s="225">
        <f>ROUND((H61-I61),5)</f>
        <v>-18369.86</v>
      </c>
    </row>
    <row r="62" spans="1:12" x14ac:dyDescent="0.15">
      <c r="B62" s="221"/>
      <c r="C62" s="221"/>
      <c r="D62" s="234"/>
      <c r="E62" s="221"/>
      <c r="F62" s="221"/>
      <c r="G62" s="201"/>
      <c r="H62" s="223"/>
      <c r="I62" s="223"/>
      <c r="J62" s="223"/>
    </row>
    <row r="63" spans="1:12" x14ac:dyDescent="0.15">
      <c r="B63" s="200"/>
      <c r="C63" s="221"/>
      <c r="D63" s="234"/>
      <c r="E63" s="200" t="s">
        <v>255</v>
      </c>
      <c r="F63" s="200"/>
      <c r="H63" s="226"/>
      <c r="I63" s="226"/>
      <c r="J63" s="226"/>
    </row>
    <row r="64" spans="1:12" x14ac:dyDescent="0.15">
      <c r="B64" s="221"/>
      <c r="C64" s="221"/>
      <c r="D64" s="222">
        <v>1</v>
      </c>
      <c r="E64" s="221" t="s">
        <v>255</v>
      </c>
      <c r="H64" s="223">
        <v>391.43</v>
      </c>
      <c r="I64" s="223">
        <v>391.43</v>
      </c>
      <c r="J64" s="223">
        <f t="shared" ref="J64:J69" si="4">ROUND((H64-I64),5)</f>
        <v>0</v>
      </c>
    </row>
    <row r="65" spans="1:12" x14ac:dyDescent="0.15">
      <c r="B65" s="221"/>
      <c r="C65" s="221"/>
      <c r="D65" s="222">
        <v>2</v>
      </c>
      <c r="E65" s="221" t="s">
        <v>256</v>
      </c>
      <c r="H65" s="223">
        <v>3781.1</v>
      </c>
      <c r="I65" s="223">
        <v>3653.37</v>
      </c>
      <c r="J65" s="223">
        <f t="shared" si="4"/>
        <v>127.73</v>
      </c>
    </row>
    <row r="66" spans="1:12" x14ac:dyDescent="0.15">
      <c r="B66" s="221"/>
      <c r="C66" s="221"/>
      <c r="D66" s="222">
        <v>3</v>
      </c>
      <c r="E66" s="221" t="s">
        <v>257</v>
      </c>
      <c r="H66" s="223">
        <v>27900</v>
      </c>
      <c r="I66" s="223">
        <v>23450</v>
      </c>
      <c r="J66" s="223">
        <f t="shared" si="4"/>
        <v>4450</v>
      </c>
    </row>
    <row r="67" spans="1:12" s="207" customFormat="1" x14ac:dyDescent="0.15">
      <c r="A67" s="205"/>
      <c r="B67" s="221"/>
      <c r="C67" s="221"/>
      <c r="D67" s="222">
        <v>4</v>
      </c>
      <c r="E67" s="221" t="s">
        <v>258</v>
      </c>
      <c r="F67" s="235"/>
      <c r="G67" s="206"/>
      <c r="H67" s="223">
        <v>2177.2800000000002</v>
      </c>
      <c r="I67" s="223">
        <v>20315.060000000001</v>
      </c>
      <c r="J67" s="223">
        <f t="shared" si="4"/>
        <v>-18137.78</v>
      </c>
      <c r="K67" s="204"/>
      <c r="L67" s="204"/>
    </row>
    <row r="68" spans="1:12" x14ac:dyDescent="0.15">
      <c r="B68" s="221"/>
      <c r="C68" s="200"/>
      <c r="D68" s="222">
        <v>5</v>
      </c>
      <c r="E68" s="221" t="s">
        <v>259</v>
      </c>
      <c r="H68" s="223">
        <v>8765</v>
      </c>
      <c r="I68" s="223">
        <v>8765</v>
      </c>
      <c r="J68" s="223">
        <f t="shared" si="4"/>
        <v>0</v>
      </c>
    </row>
    <row r="69" spans="1:12" s="207" customFormat="1" x14ac:dyDescent="0.15">
      <c r="A69" s="205"/>
      <c r="B69" s="221"/>
      <c r="C69" s="221"/>
      <c r="D69" s="222">
        <v>6</v>
      </c>
      <c r="E69" s="221" t="s">
        <v>260</v>
      </c>
      <c r="F69" s="235"/>
      <c r="G69" s="206"/>
      <c r="H69" s="223">
        <v>0</v>
      </c>
      <c r="I69" s="223">
        <v>0</v>
      </c>
      <c r="J69" s="223">
        <f t="shared" si="4"/>
        <v>0</v>
      </c>
      <c r="K69" s="204"/>
      <c r="L69" s="204"/>
    </row>
    <row r="70" spans="1:12" x14ac:dyDescent="0.15">
      <c r="A70" s="207"/>
      <c r="B70" s="221"/>
      <c r="C70" s="200"/>
      <c r="D70" s="222">
        <v>7</v>
      </c>
      <c r="E70" s="221" t="s">
        <v>261</v>
      </c>
      <c r="G70" s="201"/>
      <c r="H70" s="223">
        <v>0</v>
      </c>
      <c r="I70" s="223">
        <v>0</v>
      </c>
      <c r="J70" s="223">
        <v>0</v>
      </c>
    </row>
    <row r="71" spans="1:12" x14ac:dyDescent="0.15">
      <c r="B71" s="200"/>
      <c r="C71" s="221"/>
      <c r="D71" s="222">
        <v>8</v>
      </c>
      <c r="E71" s="200" t="s">
        <v>262</v>
      </c>
      <c r="F71" s="200"/>
      <c r="G71" s="201"/>
      <c r="H71" s="225">
        <f>SUM(H64:H70)</f>
        <v>43014.81</v>
      </c>
      <c r="I71" s="225">
        <f>SUM(I64:I70)</f>
        <v>56574.86</v>
      </c>
      <c r="J71" s="225">
        <f>SUM(J64:J70)</f>
        <v>-13560.05</v>
      </c>
    </row>
    <row r="72" spans="1:12" x14ac:dyDescent="0.15">
      <c r="A72" s="207"/>
      <c r="B72" s="221"/>
      <c r="C72" s="221"/>
      <c r="D72" s="200"/>
      <c r="E72" s="221"/>
      <c r="F72" s="221"/>
      <c r="G72" s="201"/>
      <c r="H72" s="226"/>
      <c r="I72" s="226"/>
      <c r="J72" s="226"/>
    </row>
    <row r="73" spans="1:12" x14ac:dyDescent="0.15">
      <c r="B73" s="200"/>
      <c r="C73" s="230"/>
      <c r="D73" s="230" t="s">
        <v>263</v>
      </c>
      <c r="E73" s="240"/>
      <c r="F73" s="240"/>
      <c r="G73" s="231"/>
      <c r="H73" s="225">
        <f>SUM(H61+H71)</f>
        <v>42990.17</v>
      </c>
      <c r="I73" s="225">
        <f>SUM(I61+I71)</f>
        <v>74920.08</v>
      </c>
      <c r="J73" s="225">
        <f>SUM(J61+J71)</f>
        <v>-31929.91</v>
      </c>
    </row>
    <row r="74" spans="1:12" x14ac:dyDescent="0.15">
      <c r="B74" s="221"/>
      <c r="C74" s="200"/>
      <c r="D74" s="221"/>
      <c r="E74" s="221"/>
      <c r="F74" s="221"/>
      <c r="G74" s="201"/>
      <c r="H74" s="226"/>
      <c r="I74" s="226"/>
      <c r="J74" s="226"/>
    </row>
    <row r="75" spans="1:12" s="207" customFormat="1" x14ac:dyDescent="0.15">
      <c r="A75" s="205"/>
      <c r="B75" s="221"/>
      <c r="C75" s="230" t="s">
        <v>264</v>
      </c>
      <c r="D75" s="230"/>
      <c r="E75" s="246"/>
      <c r="F75" s="246"/>
      <c r="G75" s="247"/>
      <c r="H75" s="225">
        <f>H73</f>
        <v>42990.17</v>
      </c>
      <c r="I75" s="225">
        <f t="shared" ref="I75:J75" si="5">I73</f>
        <v>74920.08</v>
      </c>
      <c r="J75" s="225">
        <f t="shared" si="5"/>
        <v>-31929.91</v>
      </c>
      <c r="K75" s="204"/>
      <c r="L75" s="204"/>
    </row>
    <row r="76" spans="1:12" x14ac:dyDescent="0.15">
      <c r="B76" s="221"/>
      <c r="C76" s="207"/>
      <c r="D76" s="200"/>
      <c r="H76" s="226"/>
      <c r="I76" s="226"/>
      <c r="J76" s="226"/>
    </row>
    <row r="77" spans="1:12" s="207" customFormat="1" x14ac:dyDescent="0.15">
      <c r="A77" s="205"/>
      <c r="B77" s="221"/>
      <c r="C77" s="200" t="s">
        <v>265</v>
      </c>
      <c r="D77" s="200"/>
      <c r="E77" s="235"/>
      <c r="F77" s="235"/>
      <c r="G77" s="206"/>
      <c r="H77" s="248"/>
      <c r="I77" s="248"/>
      <c r="J77" s="248"/>
      <c r="K77" s="204"/>
      <c r="L77" s="204"/>
    </row>
    <row r="78" spans="1:12" x14ac:dyDescent="0.15">
      <c r="A78" s="207"/>
      <c r="B78" s="221"/>
      <c r="C78" s="221"/>
      <c r="D78" s="222">
        <v>1</v>
      </c>
      <c r="E78" s="221" t="s">
        <v>266</v>
      </c>
      <c r="F78" s="221"/>
      <c r="G78" s="201"/>
      <c r="H78" s="223">
        <v>5595443.9100000001</v>
      </c>
      <c r="I78" s="223">
        <v>5278444.6100000003</v>
      </c>
      <c r="J78" s="223">
        <f>ROUND((H78-I78),5)</f>
        <v>316999.3</v>
      </c>
    </row>
    <row r="79" spans="1:12" x14ac:dyDescent="0.15">
      <c r="B79" s="221"/>
      <c r="C79" s="200"/>
      <c r="D79" s="222">
        <v>2</v>
      </c>
      <c r="E79" s="221" t="s">
        <v>267</v>
      </c>
      <c r="F79" s="221"/>
      <c r="G79" s="201"/>
      <c r="H79" s="223">
        <v>0</v>
      </c>
      <c r="I79" s="223">
        <v>628679.06000000006</v>
      </c>
      <c r="J79" s="223">
        <f>ROUND((H79-I79),5)</f>
        <v>-628679.06000000006</v>
      </c>
    </row>
    <row r="80" spans="1:12" x14ac:dyDescent="0.15">
      <c r="A80" s="207"/>
      <c r="B80" s="221"/>
      <c r="C80" s="200"/>
      <c r="D80" s="222">
        <v>3</v>
      </c>
      <c r="E80" s="221" t="s">
        <v>118</v>
      </c>
      <c r="F80" s="221"/>
      <c r="G80" s="201"/>
      <c r="H80" s="223">
        <v>1101440.48</v>
      </c>
      <c r="I80" s="223">
        <v>-311679.76</v>
      </c>
      <c r="J80" s="223">
        <f>ROUND((H80-I80),5)</f>
        <v>1413120.24</v>
      </c>
    </row>
    <row r="81" spans="1:12" s="207" customFormat="1" x14ac:dyDescent="0.15">
      <c r="A81" s="205"/>
      <c r="B81" s="221"/>
      <c r="C81" s="230" t="s">
        <v>268</v>
      </c>
      <c r="D81" s="230"/>
      <c r="E81" s="230"/>
      <c r="F81" s="230"/>
      <c r="G81" s="231"/>
      <c r="H81" s="225">
        <f>SUM(H78:H80)</f>
        <v>6696884.3900000006</v>
      </c>
      <c r="I81" s="225">
        <f t="shared" ref="I81:J81" si="6">SUM(I78:I80)</f>
        <v>5595443.9100000001</v>
      </c>
      <c r="J81" s="225">
        <f t="shared" si="6"/>
        <v>1101440.48</v>
      </c>
      <c r="K81" s="204"/>
      <c r="L81" s="204"/>
    </row>
    <row r="82" spans="1:12" x14ac:dyDescent="0.15">
      <c r="B82" s="221"/>
      <c r="C82" s="239"/>
      <c r="D82" s="221"/>
      <c r="H82" s="248"/>
      <c r="I82" s="248"/>
      <c r="J82" s="248"/>
    </row>
    <row r="83" spans="1:12" x14ac:dyDescent="0.15">
      <c r="B83" s="241" t="s">
        <v>269</v>
      </c>
      <c r="C83" s="251"/>
      <c r="D83" s="251"/>
      <c r="E83" s="241"/>
      <c r="F83" s="241"/>
      <c r="G83" s="252"/>
      <c r="H83" s="244">
        <f>SUM(H75+H81)</f>
        <v>6739874.5600000005</v>
      </c>
      <c r="I83" s="244">
        <f>SUM(I75+I81)</f>
        <v>5670363.9900000002</v>
      </c>
      <c r="J83" s="244">
        <f>SUM(J75+J81)</f>
        <v>1069510.57</v>
      </c>
    </row>
    <row r="84" spans="1:12" s="235" customFormat="1" x14ac:dyDescent="0.15">
      <c r="A84" s="207"/>
      <c r="B84" s="221"/>
      <c r="C84" s="239"/>
      <c r="D84" s="239"/>
      <c r="E84" s="239"/>
      <c r="F84" s="239"/>
      <c r="G84" s="206"/>
      <c r="H84" s="253"/>
      <c r="I84" s="253"/>
      <c r="J84" s="232"/>
      <c r="K84" s="204"/>
      <c r="L84" s="204"/>
    </row>
    <row r="85" spans="1:12" x14ac:dyDescent="0.15">
      <c r="B85" s="200"/>
      <c r="C85" s="239"/>
      <c r="D85" s="239"/>
      <c r="E85" s="205"/>
      <c r="F85" s="239"/>
    </row>
    <row r="86" spans="1:12" x14ac:dyDescent="0.15">
      <c r="B86" s="221"/>
      <c r="C86" s="239"/>
      <c r="D86" s="239"/>
      <c r="E86" s="239"/>
      <c r="F86" s="239"/>
    </row>
    <row r="87" spans="1:12" x14ac:dyDescent="0.15">
      <c r="A87" s="235"/>
      <c r="C87" s="239"/>
      <c r="D87" s="239"/>
      <c r="E87" s="239"/>
      <c r="F87" s="239"/>
    </row>
    <row r="88" spans="1:12" x14ac:dyDescent="0.15">
      <c r="C88" s="239"/>
      <c r="D88" s="239"/>
      <c r="E88" s="239"/>
      <c r="F88" s="239"/>
    </row>
    <row r="89" spans="1:12" x14ac:dyDescent="0.15">
      <c r="B89" s="239"/>
      <c r="C89" s="239"/>
      <c r="D89" s="239"/>
      <c r="E89" s="239"/>
      <c r="F89" s="239"/>
    </row>
    <row r="90" spans="1:12" x14ac:dyDescent="0.15">
      <c r="B90" s="239"/>
      <c r="C90" s="239"/>
      <c r="D90" s="239"/>
      <c r="E90" s="239"/>
      <c r="F90" s="239"/>
    </row>
    <row r="91" spans="1:12" x14ac:dyDescent="0.15">
      <c r="B91" s="239"/>
      <c r="C91" s="239"/>
      <c r="D91" s="239"/>
      <c r="E91" s="239"/>
      <c r="F91" s="239"/>
    </row>
    <row r="92" spans="1:12" x14ac:dyDescent="0.15">
      <c r="B92" s="239"/>
      <c r="C92" s="239"/>
      <c r="D92" s="239"/>
      <c r="E92" s="239"/>
      <c r="F92" s="239"/>
    </row>
    <row r="93" spans="1:12" x14ac:dyDescent="0.15">
      <c r="B93" s="239"/>
      <c r="C93" s="239"/>
      <c r="D93" s="239"/>
      <c r="E93" s="239"/>
      <c r="F93" s="239"/>
    </row>
    <row r="94" spans="1:12" x14ac:dyDescent="0.15">
      <c r="B94" s="239"/>
      <c r="C94" s="239"/>
      <c r="D94" s="239"/>
      <c r="E94" s="239"/>
      <c r="F94" s="239"/>
    </row>
    <row r="95" spans="1:12" x14ac:dyDescent="0.15">
      <c r="B95" s="239"/>
      <c r="C95" s="239"/>
      <c r="D95" s="239"/>
      <c r="E95" s="239"/>
      <c r="F95" s="239"/>
    </row>
    <row r="96" spans="1:12" x14ac:dyDescent="0.15">
      <c r="B96" s="239"/>
      <c r="C96" s="239"/>
      <c r="D96" s="239"/>
      <c r="E96" s="239"/>
      <c r="F96" s="239"/>
    </row>
    <row r="97" spans="2:6" x14ac:dyDescent="0.15">
      <c r="B97" s="239"/>
      <c r="C97" s="239"/>
      <c r="D97" s="239"/>
      <c r="E97" s="239"/>
      <c r="F97" s="239"/>
    </row>
    <row r="98" spans="2:6" x14ac:dyDescent="0.15">
      <c r="B98" s="239"/>
      <c r="C98" s="239"/>
      <c r="D98" s="239"/>
      <c r="E98" s="239"/>
      <c r="F98" s="239"/>
    </row>
    <row r="99" spans="2:6" x14ac:dyDescent="0.15">
      <c r="B99" s="239"/>
      <c r="C99" s="239"/>
      <c r="D99" s="239"/>
      <c r="E99" s="239"/>
      <c r="F99" s="239"/>
    </row>
    <row r="100" spans="2:6" x14ac:dyDescent="0.15">
      <c r="B100" s="239"/>
      <c r="C100" s="239"/>
      <c r="D100" s="239"/>
      <c r="E100" s="239"/>
      <c r="F100" s="239"/>
    </row>
    <row r="101" spans="2:6" x14ac:dyDescent="0.15">
      <c r="B101" s="239"/>
      <c r="D101" s="239"/>
      <c r="E101" s="239"/>
      <c r="F101" s="239"/>
    </row>
    <row r="102" spans="2:6" x14ac:dyDescent="0.15">
      <c r="B102" s="239"/>
      <c r="D102" s="239"/>
      <c r="E102" s="239"/>
      <c r="F102" s="239"/>
    </row>
    <row r="103" spans="2:6" x14ac:dyDescent="0.15">
      <c r="B103" s="239"/>
      <c r="E103" s="239"/>
      <c r="F103" s="239"/>
    </row>
    <row r="104" spans="2:6" x14ac:dyDescent="0.15">
      <c r="B104" s="239"/>
      <c r="E104" s="239"/>
      <c r="F104" s="239"/>
    </row>
    <row r="105" spans="2:6" x14ac:dyDescent="0.15">
      <c r="B105" s="239"/>
      <c r="E105" s="239"/>
      <c r="F105" s="239"/>
    </row>
    <row r="106" spans="2:6" x14ac:dyDescent="0.15">
      <c r="B106" s="239"/>
    </row>
    <row r="107" spans="2:6" x14ac:dyDescent="0.15">
      <c r="B107" s="239"/>
    </row>
    <row r="108" spans="2:6" x14ac:dyDescent="0.15">
      <c r="B108" s="239"/>
    </row>
    <row r="109" spans="2:6" x14ac:dyDescent="0.15">
      <c r="B109" s="239"/>
    </row>
    <row r="110" spans="2:6" x14ac:dyDescent="0.15">
      <c r="B110" s="239"/>
    </row>
  </sheetData>
  <mergeCells count="1">
    <mergeCell ref="C3:D3"/>
  </mergeCells>
  <pageMargins left="0.75" right="0.7" top="0.5" bottom="0.5" header="0.4" footer="0.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36E0-7CC4-4D21-BC5B-4C2E3300C378}">
  <sheetPr>
    <tabColor rgb="FF6600FF"/>
  </sheetPr>
  <dimension ref="A1:K95"/>
  <sheetViews>
    <sheetView zoomScale="110" zoomScaleNormal="110" zoomScaleSheetLayoutView="100" workbookViewId="0">
      <selection activeCell="L23" sqref="L23"/>
    </sheetView>
  </sheetViews>
  <sheetFormatPr defaultColWidth="11" defaultRowHeight="7.8" x14ac:dyDescent="0.15"/>
  <cols>
    <col min="1" max="1" width="5.33203125" style="206" customWidth="1"/>
    <col min="2" max="2" width="13.6640625" style="311" customWidth="1"/>
    <col min="3" max="3" width="2.21875" style="353" customWidth="1"/>
    <col min="4" max="4" width="13.44140625" style="354" customWidth="1"/>
    <col min="5" max="5" width="14.6640625" style="355" customWidth="1"/>
    <col min="6" max="6" width="2.109375" style="205" customWidth="1"/>
    <col min="7" max="7" width="5.6640625" style="205" customWidth="1"/>
    <col min="8" max="8" width="13" style="356" customWidth="1"/>
    <col min="9" max="9" width="8.6640625" style="357" customWidth="1"/>
    <col min="10" max="10" width="10.44140625" style="216" bestFit="1" customWidth="1"/>
    <col min="11" max="11" width="4.88671875" style="216" customWidth="1"/>
    <col min="12" max="16384" width="11" style="205"/>
  </cols>
  <sheetData>
    <row r="1" spans="1:11" s="79" customFormat="1" x14ac:dyDescent="0.15">
      <c r="A1" s="76"/>
      <c r="B1" s="77" t="s">
        <v>0</v>
      </c>
      <c r="C1" s="254"/>
      <c r="D1" s="81"/>
      <c r="E1" s="81"/>
      <c r="F1" s="80"/>
      <c r="G1" s="255"/>
      <c r="H1" s="78"/>
      <c r="I1" s="80"/>
      <c r="J1" s="80"/>
      <c r="K1" s="81"/>
    </row>
    <row r="2" spans="1:11" s="88" customFormat="1" ht="12" x14ac:dyDescent="0.25">
      <c r="A2" s="85"/>
      <c r="B2" s="86" t="s">
        <v>270</v>
      </c>
      <c r="C2" s="256"/>
      <c r="D2" s="257"/>
      <c r="E2" s="89"/>
      <c r="F2" s="89"/>
      <c r="G2" s="258"/>
      <c r="H2" s="87"/>
      <c r="I2" s="89"/>
      <c r="J2" s="89"/>
      <c r="K2" s="89"/>
    </row>
    <row r="3" spans="1:11" s="94" customFormat="1" ht="10.199999999999999" x14ac:dyDescent="0.2">
      <c r="A3" s="92"/>
      <c r="B3" s="632">
        <f>'[11]OA To Do &amp; Notes'!D3</f>
        <v>44593</v>
      </c>
      <c r="C3" s="632"/>
      <c r="D3" s="96"/>
      <c r="G3" s="259"/>
      <c r="H3" s="95"/>
      <c r="I3" s="96"/>
      <c r="J3" s="96"/>
      <c r="K3" s="97"/>
    </row>
    <row r="5" spans="1:11" x14ac:dyDescent="0.15">
      <c r="B5" s="260"/>
      <c r="C5" s="261"/>
      <c r="D5" s="262"/>
      <c r="E5" s="263"/>
      <c r="F5" s="207"/>
      <c r="G5" s="217"/>
      <c r="H5" s="264"/>
      <c r="I5" s="265"/>
      <c r="J5" s="266"/>
    </row>
    <row r="6" spans="1:11" x14ac:dyDescent="0.15">
      <c r="B6" s="260"/>
      <c r="C6" s="261"/>
      <c r="D6" s="262"/>
      <c r="E6" s="263"/>
      <c r="F6" s="207"/>
      <c r="G6" s="217"/>
      <c r="H6" s="264"/>
      <c r="I6" s="265"/>
      <c r="J6" s="266"/>
    </row>
    <row r="7" spans="1:11" x14ac:dyDescent="0.15">
      <c r="B7" s="260"/>
      <c r="C7" s="261"/>
      <c r="D7" s="262"/>
      <c r="E7" s="263"/>
      <c r="F7" s="207"/>
      <c r="G7" s="217"/>
      <c r="H7" s="264"/>
      <c r="I7" s="265"/>
      <c r="J7" s="266"/>
    </row>
    <row r="8" spans="1:11" ht="11.4" customHeight="1" x14ac:dyDescent="0.2">
      <c r="B8" s="268"/>
      <c r="C8" s="269"/>
      <c r="D8" s="270"/>
      <c r="E8" s="271" t="s">
        <v>271</v>
      </c>
      <c r="F8" s="272"/>
      <c r="G8" s="273"/>
      <c r="H8" s="274"/>
      <c r="I8" s="275"/>
      <c r="J8" s="276"/>
    </row>
    <row r="9" spans="1:11" s="216" customFormat="1" ht="15.6" x14ac:dyDescent="0.15">
      <c r="A9" s="206"/>
      <c r="B9" s="277" t="s">
        <v>272</v>
      </c>
      <c r="C9" s="278"/>
      <c r="D9" s="279" t="s">
        <v>273</v>
      </c>
      <c r="E9" s="280" t="s">
        <v>274</v>
      </c>
      <c r="F9" s="281"/>
      <c r="G9" s="282" t="s">
        <v>275</v>
      </c>
      <c r="H9" s="283" t="s">
        <v>276</v>
      </c>
      <c r="I9" s="281" t="s">
        <v>277</v>
      </c>
      <c r="J9" s="284" t="s">
        <v>278</v>
      </c>
    </row>
    <row r="10" spans="1:11" x14ac:dyDescent="0.15">
      <c r="B10" s="285" t="s">
        <v>279</v>
      </c>
      <c r="C10" s="286"/>
      <c r="D10" s="287" t="s">
        <v>280</v>
      </c>
      <c r="E10" s="288">
        <v>49959.56</v>
      </c>
      <c r="F10" s="289"/>
      <c r="G10" s="287" t="s">
        <v>281</v>
      </c>
      <c r="H10" s="290">
        <v>1.6000000000000001E-3</v>
      </c>
      <c r="I10" s="291">
        <v>44735</v>
      </c>
      <c r="J10" s="292" t="s">
        <v>282</v>
      </c>
    </row>
    <row r="11" spans="1:11" x14ac:dyDescent="0.15">
      <c r="B11" s="285" t="s">
        <v>279</v>
      </c>
      <c r="C11" s="286"/>
      <c r="D11" s="287" t="s">
        <v>283</v>
      </c>
      <c r="E11" s="288">
        <v>0</v>
      </c>
      <c r="F11" s="289"/>
      <c r="G11" s="287" t="s">
        <v>283</v>
      </c>
      <c r="H11" s="290">
        <v>0</v>
      </c>
      <c r="I11" s="294" t="s">
        <v>283</v>
      </c>
      <c r="J11" s="292"/>
    </row>
    <row r="12" spans="1:11" x14ac:dyDescent="0.15">
      <c r="B12" s="295" t="s">
        <v>284</v>
      </c>
      <c r="C12" s="296"/>
      <c r="D12" s="297"/>
      <c r="E12" s="298">
        <f>SUM(E10:E11)</f>
        <v>49959.56</v>
      </c>
      <c r="F12" s="299"/>
      <c r="G12" s="300"/>
      <c r="H12" s="301"/>
      <c r="I12" s="302"/>
      <c r="J12" s="303" t="s">
        <v>222</v>
      </c>
    </row>
    <row r="13" spans="1:11" x14ac:dyDescent="0.15">
      <c r="B13" s="304"/>
      <c r="C13" s="305"/>
      <c r="D13" s="306"/>
      <c r="E13" s="307"/>
      <c r="F13" s="308"/>
      <c r="G13" s="309"/>
      <c r="H13" s="267"/>
      <c r="I13" s="310"/>
      <c r="J13" s="311"/>
    </row>
    <row r="14" spans="1:11" x14ac:dyDescent="0.15">
      <c r="B14" s="304"/>
      <c r="C14" s="305"/>
      <c r="D14" s="306"/>
      <c r="E14" s="307"/>
      <c r="F14" s="308"/>
      <c r="G14" s="309"/>
      <c r="H14" s="267"/>
      <c r="I14" s="310"/>
      <c r="J14" s="311"/>
    </row>
    <row r="15" spans="1:11" s="216" customFormat="1" ht="10.199999999999999" x14ac:dyDescent="0.2">
      <c r="A15" s="206"/>
      <c r="B15" s="312"/>
      <c r="C15" s="313"/>
      <c r="D15" s="270"/>
      <c r="E15" s="271" t="s">
        <v>285</v>
      </c>
      <c r="F15" s="272"/>
      <c r="G15" s="273"/>
      <c r="H15" s="274"/>
      <c r="I15" s="275"/>
      <c r="J15" s="276"/>
      <c r="K15" s="266"/>
    </row>
    <row r="16" spans="1:11" ht="15.6" x14ac:dyDescent="0.15">
      <c r="B16" s="277" t="s">
        <v>286</v>
      </c>
      <c r="C16" s="278"/>
      <c r="D16" s="279" t="s">
        <v>273</v>
      </c>
      <c r="E16" s="280" t="s">
        <v>287</v>
      </c>
      <c r="F16" s="281"/>
      <c r="G16" s="282"/>
      <c r="H16" s="314" t="s">
        <v>276</v>
      </c>
      <c r="I16" s="281"/>
      <c r="J16" s="315" t="s">
        <v>288</v>
      </c>
      <c r="K16" s="316"/>
    </row>
    <row r="17" spans="1:11" x14ac:dyDescent="0.15">
      <c r="B17" s="285" t="s">
        <v>279</v>
      </c>
      <c r="C17" s="286"/>
      <c r="D17" s="294" t="s">
        <v>289</v>
      </c>
      <c r="E17" s="317">
        <v>184114.51</v>
      </c>
      <c r="F17" s="318"/>
      <c r="G17" s="319" t="s">
        <v>283</v>
      </c>
      <c r="H17" s="290">
        <v>2.9999999999999997E-4</v>
      </c>
      <c r="I17" s="294" t="s">
        <v>290</v>
      </c>
      <c r="J17" s="320">
        <v>3136</v>
      </c>
      <c r="K17" s="309"/>
    </row>
    <row r="18" spans="1:11" x14ac:dyDescent="0.15">
      <c r="B18" s="295" t="s">
        <v>284</v>
      </c>
      <c r="C18" s="296"/>
      <c r="D18" s="321"/>
      <c r="E18" s="322">
        <f>+E17</f>
        <v>184114.51</v>
      </c>
      <c r="F18" s="323"/>
      <c r="G18" s="300"/>
      <c r="H18" s="324"/>
      <c r="I18" s="325"/>
      <c r="J18" s="326" t="s">
        <v>227</v>
      </c>
      <c r="K18" s="309"/>
    </row>
    <row r="19" spans="1:11" x14ac:dyDescent="0.15">
      <c r="B19" s="327"/>
      <c r="C19" s="328"/>
      <c r="D19" s="329"/>
      <c r="E19" s="330"/>
      <c r="F19" s="329"/>
      <c r="G19" s="329"/>
      <c r="H19" s="331"/>
      <c r="I19" s="329"/>
      <c r="J19" s="329"/>
      <c r="K19" s="309"/>
    </row>
    <row r="20" spans="1:11" x14ac:dyDescent="0.15">
      <c r="B20" s="327"/>
      <c r="C20" s="328"/>
      <c r="D20" s="329"/>
      <c r="E20" s="330"/>
      <c r="F20" s="329"/>
      <c r="G20" s="329"/>
      <c r="H20" s="331"/>
      <c r="I20" s="329"/>
      <c r="J20" s="329"/>
      <c r="K20" s="309"/>
    </row>
    <row r="21" spans="1:11" ht="10.199999999999999" x14ac:dyDescent="0.2">
      <c r="B21" s="312"/>
      <c r="C21" s="313"/>
      <c r="D21" s="332"/>
      <c r="E21" s="271" t="s">
        <v>291</v>
      </c>
      <c r="F21" s="272"/>
      <c r="G21" s="332"/>
      <c r="H21" s="333"/>
      <c r="I21" s="334"/>
      <c r="J21" s="335"/>
      <c r="K21" s="309"/>
    </row>
    <row r="22" spans="1:11" s="216" customFormat="1" ht="15.6" x14ac:dyDescent="0.15">
      <c r="A22" s="206"/>
      <c r="B22" s="277" t="s">
        <v>286</v>
      </c>
      <c r="C22" s="278"/>
      <c r="D22" s="279" t="s">
        <v>273</v>
      </c>
      <c r="E22" s="280" t="s">
        <v>287</v>
      </c>
      <c r="F22" s="281"/>
      <c r="G22" s="282"/>
      <c r="H22" s="314" t="s">
        <v>276</v>
      </c>
      <c r="I22" s="281"/>
      <c r="J22" s="315" t="s">
        <v>288</v>
      </c>
      <c r="K22" s="309"/>
    </row>
    <row r="23" spans="1:11" x14ac:dyDescent="0.15">
      <c r="B23" s="285" t="s">
        <v>279</v>
      </c>
      <c r="C23" s="286"/>
      <c r="D23" s="336" t="s">
        <v>292</v>
      </c>
      <c r="E23" s="337">
        <v>185281.49</v>
      </c>
      <c r="F23" s="338"/>
      <c r="G23" s="339" t="s">
        <v>283</v>
      </c>
      <c r="H23" s="340">
        <v>1E-3</v>
      </c>
      <c r="I23" s="294" t="s">
        <v>290</v>
      </c>
      <c r="J23" s="341">
        <v>7446</v>
      </c>
      <c r="K23" s="309"/>
    </row>
    <row r="24" spans="1:11" x14ac:dyDescent="0.15">
      <c r="B24" s="295" t="s">
        <v>284</v>
      </c>
      <c r="C24" s="296"/>
      <c r="D24" s="321"/>
      <c r="E24" s="322">
        <f>SUM(E19:E23)</f>
        <v>185281.49</v>
      </c>
      <c r="F24" s="323"/>
      <c r="G24" s="300"/>
      <c r="H24" s="324"/>
      <c r="I24" s="325"/>
      <c r="J24" s="326" t="s">
        <v>225</v>
      </c>
      <c r="K24" s="309"/>
    </row>
    <row r="25" spans="1:11" s="207" customFormat="1" x14ac:dyDescent="0.15">
      <c r="A25" s="206"/>
      <c r="B25" s="304"/>
      <c r="C25" s="305"/>
      <c r="D25" s="342"/>
      <c r="E25" s="343"/>
      <c r="F25" s="344"/>
      <c r="G25" s="265"/>
      <c r="H25" s="345"/>
      <c r="I25" s="346"/>
      <c r="J25" s="265"/>
      <c r="K25" s="309"/>
    </row>
    <row r="26" spans="1:11" s="207" customFormat="1" x14ac:dyDescent="0.15">
      <c r="A26" s="206"/>
      <c r="B26" s="304"/>
      <c r="C26" s="305"/>
      <c r="D26" s="342"/>
      <c r="E26" s="343"/>
      <c r="F26" s="344"/>
      <c r="G26" s="265"/>
      <c r="H26" s="345"/>
      <c r="I26" s="346"/>
      <c r="J26" s="265"/>
      <c r="K26" s="309"/>
    </row>
    <row r="27" spans="1:11" s="207" customFormat="1" ht="10.199999999999999" x14ac:dyDescent="0.2">
      <c r="A27" s="206"/>
      <c r="B27" s="347"/>
      <c r="C27" s="348"/>
      <c r="D27" s="270"/>
      <c r="E27" s="271" t="s">
        <v>293</v>
      </c>
      <c r="F27" s="272"/>
      <c r="G27" s="349"/>
      <c r="H27" s="350" t="s">
        <v>40</v>
      </c>
      <c r="I27" s="351"/>
      <c r="J27" s="352"/>
      <c r="K27" s="309"/>
    </row>
    <row r="28" spans="1:11" s="207" customFormat="1" ht="15.6" x14ac:dyDescent="0.15">
      <c r="A28" s="206"/>
      <c r="B28" s="277" t="s">
        <v>286</v>
      </c>
      <c r="C28" s="278"/>
      <c r="D28" s="279" t="s">
        <v>273</v>
      </c>
      <c r="E28" s="280" t="s">
        <v>287</v>
      </c>
      <c r="F28" s="281"/>
      <c r="G28" s="282"/>
      <c r="H28" s="314" t="s">
        <v>276</v>
      </c>
      <c r="I28" s="281"/>
      <c r="J28" s="315" t="s">
        <v>288</v>
      </c>
      <c r="K28" s="309"/>
    </row>
    <row r="29" spans="1:11" s="216" customFormat="1" x14ac:dyDescent="0.15">
      <c r="A29" s="206"/>
      <c r="B29" s="285" t="s">
        <v>279</v>
      </c>
      <c r="C29" s="286"/>
      <c r="D29" s="336" t="s">
        <v>292</v>
      </c>
      <c r="E29" s="337">
        <v>242596.98</v>
      </c>
      <c r="F29" s="338"/>
      <c r="G29" s="339" t="s">
        <v>283</v>
      </c>
      <c r="H29" s="340">
        <v>2.5000000000000001E-3</v>
      </c>
      <c r="I29" s="294" t="s">
        <v>290</v>
      </c>
      <c r="J29" s="341">
        <v>2081</v>
      </c>
      <c r="K29" s="309"/>
    </row>
    <row r="30" spans="1:11" x14ac:dyDescent="0.15">
      <c r="B30" s="295" t="s">
        <v>284</v>
      </c>
      <c r="C30" s="296"/>
      <c r="D30" s="321"/>
      <c r="E30" s="322">
        <f>+E29</f>
        <v>242596.98</v>
      </c>
      <c r="F30" s="323"/>
      <c r="G30" s="300"/>
      <c r="H30" s="324"/>
      <c r="I30" s="325"/>
      <c r="J30" s="326" t="s">
        <v>229</v>
      </c>
      <c r="K30" s="309"/>
    </row>
    <row r="31" spans="1:11" x14ac:dyDescent="0.15">
      <c r="K31" s="309"/>
    </row>
    <row r="32" spans="1:11" x14ac:dyDescent="0.15">
      <c r="K32" s="309"/>
    </row>
    <row r="33" spans="1:11" s="359" customFormat="1" ht="10.199999999999999" x14ac:dyDescent="0.2">
      <c r="A33" s="206"/>
      <c r="B33" s="347"/>
      <c r="C33" s="348"/>
      <c r="D33" s="270"/>
      <c r="E33" s="271" t="s">
        <v>294</v>
      </c>
      <c r="F33" s="272"/>
      <c r="G33" s="349"/>
      <c r="H33" s="350"/>
      <c r="I33" s="351"/>
      <c r="J33" s="352"/>
      <c r="K33" s="358"/>
    </row>
    <row r="34" spans="1:11" ht="15.6" x14ac:dyDescent="0.15">
      <c r="B34" s="277" t="s">
        <v>286</v>
      </c>
      <c r="C34" s="278"/>
      <c r="D34" s="279" t="s">
        <v>273</v>
      </c>
      <c r="E34" s="280" t="s">
        <v>287</v>
      </c>
      <c r="F34" s="281"/>
      <c r="G34" s="282"/>
      <c r="H34" s="314" t="s">
        <v>276</v>
      </c>
      <c r="I34" s="281"/>
      <c r="J34" s="315" t="s">
        <v>288</v>
      </c>
      <c r="K34" s="309"/>
    </row>
    <row r="35" spans="1:11" x14ac:dyDescent="0.15">
      <c r="B35" s="285" t="s">
        <v>279</v>
      </c>
      <c r="C35" s="286"/>
      <c r="D35" s="336" t="s">
        <v>292</v>
      </c>
      <c r="E35" s="337">
        <v>246789.97</v>
      </c>
      <c r="F35" s="338"/>
      <c r="G35" s="339" t="s">
        <v>283</v>
      </c>
      <c r="H35" s="340">
        <v>3.0000000000000001E-3</v>
      </c>
      <c r="I35" s="294" t="s">
        <v>290</v>
      </c>
      <c r="J35" s="341">
        <v>7320</v>
      </c>
      <c r="K35" s="309"/>
    </row>
    <row r="36" spans="1:11" x14ac:dyDescent="0.15">
      <c r="B36" s="295" t="s">
        <v>284</v>
      </c>
      <c r="C36" s="296"/>
      <c r="D36" s="321"/>
      <c r="E36" s="322">
        <f>E35</f>
        <v>246789.97</v>
      </c>
      <c r="F36" s="323"/>
      <c r="G36" s="300"/>
      <c r="H36" s="360"/>
      <c r="I36" s="325"/>
      <c r="J36" s="326" t="s">
        <v>295</v>
      </c>
      <c r="K36" s="309"/>
    </row>
    <row r="37" spans="1:11" s="216" customFormat="1" x14ac:dyDescent="0.15">
      <c r="A37" s="206"/>
      <c r="B37" s="311"/>
      <c r="C37" s="353"/>
      <c r="D37" s="354"/>
      <c r="E37" s="355"/>
      <c r="F37" s="205"/>
      <c r="G37" s="205"/>
      <c r="H37" s="356"/>
      <c r="I37" s="357"/>
      <c r="K37" s="309"/>
    </row>
    <row r="38" spans="1:11" s="216" customFormat="1" x14ac:dyDescent="0.15">
      <c r="A38" s="206"/>
      <c r="B38" s="311"/>
      <c r="C38" s="353"/>
      <c r="D38" s="354"/>
      <c r="E38" s="355"/>
      <c r="F38" s="205"/>
      <c r="G38" s="205"/>
      <c r="H38" s="356"/>
      <c r="I38" s="357"/>
      <c r="K38" s="309"/>
    </row>
    <row r="39" spans="1:11" ht="10.199999999999999" x14ac:dyDescent="0.2">
      <c r="B39" s="347"/>
      <c r="C39" s="348"/>
      <c r="D39" s="270"/>
      <c r="E39" s="271" t="s">
        <v>296</v>
      </c>
      <c r="F39" s="272"/>
      <c r="G39" s="349"/>
      <c r="H39" s="350"/>
      <c r="I39" s="351"/>
      <c r="J39" s="352"/>
      <c r="K39" s="309"/>
    </row>
    <row r="40" spans="1:11" ht="15.6" x14ac:dyDescent="0.15">
      <c r="B40" s="277" t="s">
        <v>286</v>
      </c>
      <c r="C40" s="278"/>
      <c r="D40" s="279" t="s">
        <v>273</v>
      </c>
      <c r="E40" s="280" t="s">
        <v>287</v>
      </c>
      <c r="F40" s="281"/>
      <c r="G40" s="282"/>
      <c r="H40" s="314" t="s">
        <v>276</v>
      </c>
      <c r="I40" s="281"/>
      <c r="J40" s="315" t="s">
        <v>288</v>
      </c>
      <c r="K40" s="309"/>
    </row>
    <row r="41" spans="1:11" x14ac:dyDescent="0.15">
      <c r="B41" s="285" t="s">
        <v>297</v>
      </c>
      <c r="C41" s="286"/>
      <c r="D41" s="336" t="s">
        <v>298</v>
      </c>
      <c r="E41" s="337">
        <v>250000</v>
      </c>
      <c r="F41" s="338"/>
      <c r="G41" s="339" t="s">
        <v>283</v>
      </c>
      <c r="H41" s="340"/>
      <c r="I41" s="294" t="s">
        <v>290</v>
      </c>
      <c r="J41" s="341">
        <v>7300</v>
      </c>
      <c r="K41" s="309"/>
    </row>
    <row r="42" spans="1:11" x14ac:dyDescent="0.15">
      <c r="B42" s="285" t="s">
        <v>297</v>
      </c>
      <c r="C42" s="286"/>
      <c r="D42" s="336" t="s">
        <v>299</v>
      </c>
      <c r="E42" s="361">
        <v>397089.2</v>
      </c>
      <c r="F42" s="362"/>
      <c r="G42" s="363"/>
      <c r="H42" s="364"/>
      <c r="I42" s="365"/>
      <c r="J42" s="366">
        <v>1600</v>
      </c>
      <c r="K42" s="309"/>
    </row>
    <row r="43" spans="1:11" ht="7.8" customHeight="1" x14ac:dyDescent="0.15">
      <c r="B43" s="295" t="s">
        <v>284</v>
      </c>
      <c r="C43" s="296"/>
      <c r="D43" s="321"/>
      <c r="E43" s="367">
        <f>SUM(E41:E42)</f>
        <v>647089.19999999995</v>
      </c>
      <c r="F43" s="368"/>
      <c r="G43" s="300"/>
      <c r="H43" s="360"/>
      <c r="I43" s="325"/>
      <c r="J43" s="326"/>
      <c r="K43" s="309"/>
    </row>
    <row r="44" spans="1:11" x14ac:dyDescent="0.15">
      <c r="D44" s="329"/>
      <c r="E44" s="369"/>
      <c r="F44" s="370"/>
      <c r="G44" s="370"/>
      <c r="H44" s="371"/>
      <c r="J44" s="372"/>
      <c r="K44" s="309"/>
    </row>
    <row r="45" spans="1:11" ht="8.4" thickBot="1" x14ac:dyDescent="0.2">
      <c r="D45" s="329"/>
      <c r="E45" s="373"/>
      <c r="F45" s="374"/>
      <c r="G45" s="374"/>
      <c r="H45" s="371"/>
      <c r="J45" s="372"/>
      <c r="K45" s="309"/>
    </row>
    <row r="46" spans="1:11" ht="10.199999999999999" x14ac:dyDescent="0.2">
      <c r="B46" s="375" t="s">
        <v>300</v>
      </c>
      <c r="C46" s="376"/>
      <c r="D46" s="377"/>
      <c r="E46" s="378"/>
      <c r="F46" s="379"/>
      <c r="G46" s="374"/>
      <c r="H46" s="371"/>
      <c r="J46" s="372"/>
      <c r="K46" s="309"/>
    </row>
    <row r="47" spans="1:11" x14ac:dyDescent="0.15">
      <c r="B47" s="380"/>
      <c r="C47" s="381"/>
      <c r="D47" s="382"/>
      <c r="E47" s="383"/>
      <c r="F47" s="384"/>
      <c r="G47" s="374"/>
      <c r="H47" s="371"/>
      <c r="J47" s="372"/>
      <c r="K47" s="309"/>
    </row>
    <row r="48" spans="1:11" x14ac:dyDescent="0.15">
      <c r="B48" s="385" t="s">
        <v>223</v>
      </c>
      <c r="C48" s="386"/>
      <c r="D48" s="387"/>
      <c r="E48" s="388">
        <f>E12</f>
        <v>49959.56</v>
      </c>
      <c r="F48" s="389"/>
      <c r="G48" s="374"/>
      <c r="H48" s="371"/>
      <c r="J48" s="372"/>
      <c r="K48" s="309"/>
    </row>
    <row r="49" spans="1:11" s="207" customFormat="1" x14ac:dyDescent="0.15">
      <c r="A49" s="206"/>
      <c r="B49" s="385" t="s">
        <v>301</v>
      </c>
      <c r="C49" s="386"/>
      <c r="D49" s="387"/>
      <c r="E49" s="388">
        <f>SUM(E18+E24+E30+E36)</f>
        <v>858782.95</v>
      </c>
      <c r="F49" s="389"/>
      <c r="G49" s="374"/>
      <c r="H49" s="371"/>
      <c r="I49" s="357"/>
      <c r="J49" s="372"/>
      <c r="K49" s="358"/>
    </row>
    <row r="50" spans="1:11" x14ac:dyDescent="0.15">
      <c r="B50" s="385" t="s">
        <v>302</v>
      </c>
      <c r="C50" s="386"/>
      <c r="D50" s="387"/>
      <c r="E50" s="388">
        <f>E43</f>
        <v>647089.19999999995</v>
      </c>
      <c r="F50" s="389"/>
      <c r="G50" s="374"/>
      <c r="H50" s="371"/>
      <c r="J50" s="372"/>
      <c r="K50" s="309"/>
    </row>
    <row r="51" spans="1:11" x14ac:dyDescent="0.15">
      <c r="B51" s="390" t="s">
        <v>303</v>
      </c>
      <c r="C51" s="386"/>
      <c r="D51" s="391"/>
      <c r="E51" s="392">
        <f>SUM(E48:E50)</f>
        <v>1555831.71</v>
      </c>
      <c r="F51" s="393"/>
      <c r="G51" s="374"/>
      <c r="H51" s="371"/>
      <c r="J51" s="372"/>
      <c r="K51" s="309"/>
    </row>
    <row r="52" spans="1:11" ht="8.4" thickBot="1" x14ac:dyDescent="0.2">
      <c r="B52" s="394"/>
      <c r="C52" s="395"/>
      <c r="D52" s="396"/>
      <c r="E52" s="397"/>
      <c r="F52" s="398"/>
      <c r="G52" s="374"/>
      <c r="H52" s="371"/>
      <c r="J52" s="372"/>
      <c r="K52" s="309"/>
    </row>
    <row r="53" spans="1:11" x14ac:dyDescent="0.15">
      <c r="D53" s="329"/>
      <c r="E53" s="399">
        <f>SUM(E12+E18+E24+E30+E36+E43)</f>
        <v>1555831.71</v>
      </c>
      <c r="F53" s="374"/>
      <c r="G53" s="374"/>
      <c r="H53" s="371"/>
      <c r="J53" s="372"/>
      <c r="K53" s="309"/>
    </row>
    <row r="54" spans="1:11" ht="8.4" thickBot="1" x14ac:dyDescent="0.2">
      <c r="D54" s="329"/>
      <c r="E54" s="369"/>
      <c r="F54" s="370"/>
      <c r="G54" s="374"/>
      <c r="H54" s="371"/>
      <c r="J54" s="372"/>
      <c r="K54" s="309"/>
    </row>
    <row r="55" spans="1:11" ht="10.199999999999999" x14ac:dyDescent="0.2">
      <c r="B55" s="636" t="s">
        <v>304</v>
      </c>
      <c r="C55" s="637"/>
      <c r="D55" s="638"/>
      <c r="E55" s="638"/>
      <c r="F55" s="639"/>
      <c r="G55" s="370"/>
      <c r="K55" s="309"/>
    </row>
    <row r="56" spans="1:11" s="207" customFormat="1" x14ac:dyDescent="0.15">
      <c r="A56" s="206"/>
      <c r="B56" s="400"/>
      <c r="C56" s="401"/>
      <c r="D56" s="402"/>
      <c r="E56" s="402"/>
      <c r="F56" s="384"/>
      <c r="G56" s="370"/>
      <c r="K56" s="309"/>
    </row>
    <row r="57" spans="1:11" s="207" customFormat="1" x14ac:dyDescent="0.15">
      <c r="A57" s="206"/>
      <c r="B57" s="403" t="s">
        <v>305</v>
      </c>
      <c r="C57" s="404"/>
      <c r="D57" s="238"/>
      <c r="E57" s="405">
        <v>232538.73</v>
      </c>
      <c r="F57" s="406"/>
      <c r="G57" s="370"/>
      <c r="K57" s="309"/>
    </row>
    <row r="58" spans="1:11" s="207" customFormat="1" ht="8.4" thickBot="1" x14ac:dyDescent="0.2">
      <c r="A58" s="206"/>
      <c r="B58" s="407"/>
      <c r="C58" s="408"/>
      <c r="D58" s="409"/>
      <c r="E58" s="410"/>
      <c r="F58" s="411"/>
      <c r="G58" s="370"/>
      <c r="K58" s="309"/>
    </row>
    <row r="59" spans="1:11" s="207" customFormat="1" x14ac:dyDescent="0.15">
      <c r="A59" s="206"/>
      <c r="B59" s="311"/>
      <c r="C59" s="353"/>
      <c r="D59" s="329"/>
      <c r="E59" s="369"/>
      <c r="F59" s="369"/>
      <c r="G59" s="370"/>
      <c r="K59" s="309"/>
    </row>
    <row r="60" spans="1:11" x14ac:dyDescent="0.15">
      <c r="D60" s="329"/>
      <c r="E60" s="369"/>
      <c r="F60" s="369"/>
      <c r="G60" s="370"/>
      <c r="K60" s="309"/>
    </row>
    <row r="61" spans="1:11" x14ac:dyDescent="0.15">
      <c r="D61" s="329"/>
      <c r="E61" s="369"/>
      <c r="F61" s="370"/>
      <c r="G61" s="370"/>
      <c r="K61" s="309"/>
    </row>
    <row r="62" spans="1:11" x14ac:dyDescent="0.15">
      <c r="D62" s="329"/>
      <c r="E62" s="369"/>
      <c r="F62" s="370"/>
      <c r="G62" s="370"/>
      <c r="K62" s="309"/>
    </row>
    <row r="63" spans="1:11" x14ac:dyDescent="0.15">
      <c r="D63" s="329"/>
      <c r="E63" s="369"/>
      <c r="F63" s="370"/>
      <c r="G63" s="370"/>
      <c r="K63" s="309"/>
    </row>
    <row r="64" spans="1:11" x14ac:dyDescent="0.15">
      <c r="D64" s="329"/>
      <c r="E64" s="369"/>
      <c r="F64" s="370"/>
      <c r="G64" s="370"/>
      <c r="K64" s="309"/>
    </row>
    <row r="65" spans="1:11" x14ac:dyDescent="0.15">
      <c r="D65" s="329"/>
      <c r="E65" s="369"/>
      <c r="F65" s="370"/>
      <c r="G65" s="370"/>
      <c r="K65" s="309"/>
    </row>
    <row r="66" spans="1:11" s="207" customFormat="1" x14ac:dyDescent="0.15">
      <c r="A66" s="206"/>
      <c r="B66" s="311"/>
      <c r="C66" s="353"/>
      <c r="D66" s="329"/>
      <c r="E66" s="369"/>
      <c r="F66" s="370"/>
      <c r="G66" s="370"/>
      <c r="K66" s="309"/>
    </row>
    <row r="67" spans="1:11" x14ac:dyDescent="0.15">
      <c r="D67" s="329"/>
      <c r="E67" s="369"/>
      <c r="F67" s="370"/>
      <c r="G67" s="370"/>
      <c r="K67" s="309"/>
    </row>
    <row r="68" spans="1:11" x14ac:dyDescent="0.15">
      <c r="D68" s="329"/>
      <c r="E68" s="369"/>
      <c r="F68" s="370"/>
      <c r="G68" s="370"/>
      <c r="K68" s="309"/>
    </row>
    <row r="69" spans="1:11" x14ac:dyDescent="0.15">
      <c r="D69" s="329"/>
      <c r="E69" s="369"/>
      <c r="F69" s="370"/>
      <c r="G69" s="370"/>
      <c r="K69" s="309"/>
    </row>
    <row r="70" spans="1:11" s="207" customFormat="1" x14ac:dyDescent="0.15">
      <c r="A70" s="206"/>
      <c r="B70" s="311"/>
      <c r="C70" s="353"/>
      <c r="D70" s="329"/>
      <c r="E70" s="369"/>
      <c r="F70" s="370"/>
      <c r="G70" s="344"/>
      <c r="K70" s="358"/>
    </row>
    <row r="71" spans="1:11" s="207" customFormat="1" x14ac:dyDescent="0.15">
      <c r="A71" s="206"/>
      <c r="B71" s="311"/>
      <c r="C71" s="353"/>
      <c r="D71" s="329"/>
      <c r="E71" s="369"/>
      <c r="F71" s="370"/>
      <c r="G71" s="344"/>
      <c r="K71" s="358"/>
    </row>
    <row r="72" spans="1:11" s="207" customFormat="1" x14ac:dyDescent="0.15">
      <c r="A72" s="206"/>
      <c r="B72" s="311"/>
      <c r="C72" s="353"/>
      <c r="D72" s="329"/>
      <c r="E72" s="369"/>
      <c r="F72" s="370"/>
      <c r="G72" s="344"/>
      <c r="K72" s="358"/>
    </row>
    <row r="73" spans="1:11" s="207" customFormat="1" x14ac:dyDescent="0.15">
      <c r="A73" s="206"/>
      <c r="B73" s="359"/>
      <c r="C73" s="412"/>
      <c r="D73" s="359"/>
      <c r="E73" s="413"/>
      <c r="F73" s="370"/>
      <c r="G73" s="344"/>
      <c r="K73" s="358"/>
    </row>
    <row r="74" spans="1:11" x14ac:dyDescent="0.15">
      <c r="B74" s="359"/>
      <c r="C74" s="412"/>
      <c r="D74" s="359"/>
      <c r="E74" s="413"/>
      <c r="F74" s="370"/>
      <c r="G74" s="370"/>
      <c r="K74" s="309"/>
    </row>
    <row r="75" spans="1:11" x14ac:dyDescent="0.15">
      <c r="F75" s="414"/>
      <c r="G75" s="370"/>
      <c r="K75" s="309"/>
    </row>
    <row r="76" spans="1:11" x14ac:dyDescent="0.15">
      <c r="F76" s="414"/>
      <c r="G76" s="370"/>
      <c r="K76" s="309"/>
    </row>
    <row r="77" spans="1:11" x14ac:dyDescent="0.15">
      <c r="B77" s="207"/>
      <c r="C77" s="227"/>
      <c r="D77" s="207"/>
      <c r="E77" s="207"/>
      <c r="G77" s="370"/>
      <c r="K77" s="309"/>
    </row>
    <row r="78" spans="1:11" x14ac:dyDescent="0.15">
      <c r="K78" s="217"/>
    </row>
    <row r="79" spans="1:11" x14ac:dyDescent="0.15">
      <c r="F79" s="207"/>
    </row>
    <row r="81" spans="1:11" s="207" customFormat="1" x14ac:dyDescent="0.15">
      <c r="A81" s="206"/>
      <c r="B81" s="311"/>
      <c r="C81" s="353"/>
      <c r="D81" s="354"/>
      <c r="E81" s="355"/>
      <c r="F81" s="205"/>
      <c r="K81" s="217"/>
    </row>
    <row r="82" spans="1:11" x14ac:dyDescent="0.15">
      <c r="B82" s="207"/>
      <c r="C82" s="227"/>
      <c r="D82" s="207"/>
      <c r="E82" s="207"/>
    </row>
    <row r="83" spans="1:11" x14ac:dyDescent="0.15">
      <c r="B83" s="207"/>
      <c r="C83" s="227"/>
      <c r="D83" s="207"/>
      <c r="E83" s="207"/>
    </row>
    <row r="84" spans="1:11" x14ac:dyDescent="0.15">
      <c r="B84" s="207"/>
      <c r="C84" s="227"/>
      <c r="D84" s="207"/>
      <c r="E84" s="207"/>
      <c r="F84" s="207"/>
    </row>
    <row r="85" spans="1:11" x14ac:dyDescent="0.15">
      <c r="B85" s="329"/>
      <c r="C85" s="415"/>
      <c r="E85" s="416"/>
      <c r="F85" s="207"/>
      <c r="K85" s="217"/>
    </row>
    <row r="86" spans="1:11" s="207" customFormat="1" x14ac:dyDescent="0.15">
      <c r="A86" s="206"/>
      <c r="B86" s="329"/>
      <c r="C86" s="415"/>
      <c r="D86" s="354"/>
      <c r="E86" s="416"/>
      <c r="G86" s="205"/>
      <c r="K86" s="216"/>
    </row>
    <row r="87" spans="1:11" s="207" customFormat="1" x14ac:dyDescent="0.15">
      <c r="A87" s="206"/>
      <c r="B87" s="329"/>
      <c r="C87" s="415"/>
      <c r="D87" s="354"/>
      <c r="E87" s="416"/>
      <c r="F87" s="416"/>
      <c r="G87" s="205"/>
      <c r="H87" s="205"/>
      <c r="I87" s="205"/>
      <c r="J87" s="205"/>
      <c r="K87" s="216"/>
    </row>
    <row r="88" spans="1:11" x14ac:dyDescent="0.15">
      <c r="B88" s="329"/>
      <c r="C88" s="415"/>
      <c r="E88" s="416"/>
      <c r="F88" s="416"/>
      <c r="H88" s="205"/>
      <c r="I88" s="205"/>
      <c r="J88" s="205"/>
      <c r="K88" s="309"/>
    </row>
    <row r="89" spans="1:11" x14ac:dyDescent="0.15">
      <c r="B89" s="329"/>
      <c r="C89" s="415"/>
      <c r="E89" s="416"/>
      <c r="F89" s="416"/>
      <c r="K89" s="217"/>
    </row>
    <row r="90" spans="1:11" s="207" customFormat="1" x14ac:dyDescent="0.15">
      <c r="A90" s="206"/>
      <c r="B90" s="329"/>
      <c r="C90" s="415"/>
      <c r="D90" s="354"/>
      <c r="E90" s="416"/>
      <c r="F90" s="416"/>
      <c r="G90" s="205"/>
      <c r="K90" s="216"/>
    </row>
    <row r="91" spans="1:11" x14ac:dyDescent="0.15">
      <c r="B91" s="329"/>
      <c r="C91" s="415"/>
      <c r="E91" s="416"/>
      <c r="F91" s="416"/>
    </row>
    <row r="92" spans="1:11" x14ac:dyDescent="0.15">
      <c r="B92" s="329"/>
      <c r="C92" s="415"/>
      <c r="E92" s="416"/>
      <c r="F92" s="416"/>
    </row>
    <row r="93" spans="1:11" x14ac:dyDescent="0.15">
      <c r="B93" s="329"/>
      <c r="C93" s="415"/>
      <c r="E93" s="416"/>
      <c r="F93" s="416"/>
    </row>
    <row r="94" spans="1:11" x14ac:dyDescent="0.15">
      <c r="F94" s="416"/>
    </row>
    <row r="95" spans="1:11" x14ac:dyDescent="0.15">
      <c r="F95" s="416"/>
    </row>
  </sheetData>
  <mergeCells count="2">
    <mergeCell ref="B3:C3"/>
    <mergeCell ref="B55:F55"/>
  </mergeCells>
  <pageMargins left="0.65" right="0.5" top="0.75" bottom="0.4" header="0.3" footer="0.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3174B-550D-488A-8450-B28D76F087CB}">
  <sheetPr>
    <tabColor rgb="FF6600FF"/>
  </sheetPr>
  <dimension ref="A1:S84"/>
  <sheetViews>
    <sheetView topLeftCell="A21" zoomScale="120" zoomScaleNormal="120" zoomScaleSheetLayoutView="100" workbookViewId="0">
      <selection activeCell="L23" sqref="L23"/>
    </sheetView>
  </sheetViews>
  <sheetFormatPr defaultColWidth="13.44140625" defaultRowHeight="7.8" x14ac:dyDescent="0.15"/>
  <cols>
    <col min="1" max="1" width="4.33203125" style="205" customWidth="1"/>
    <col min="2" max="2" width="10.6640625" style="424" customWidth="1"/>
    <col min="3" max="3" width="2" style="217" customWidth="1"/>
    <col min="4" max="4" width="26.77734375" style="452" customWidth="1"/>
    <col min="5" max="5" width="8.44140625" style="453" customWidth="1"/>
    <col min="6" max="6" width="8.88671875" style="453" customWidth="1"/>
    <col min="7" max="7" width="8.33203125" style="426" customWidth="1"/>
    <col min="8" max="8" width="8.88671875" style="426" customWidth="1"/>
    <col min="9" max="9" width="10.21875" style="426" customWidth="1"/>
    <col min="10" max="10" width="5.77734375" style="453" customWidth="1"/>
    <col min="11" max="11" width="3.109375" style="426" customWidth="1"/>
    <col min="12" max="12" width="7.44140625" style="208" customWidth="1"/>
    <col min="13" max="13" width="18.109375" style="205" customWidth="1"/>
    <col min="14" max="14" width="8.44140625" style="219" customWidth="1"/>
    <col min="15" max="15" width="9" style="219" customWidth="1"/>
    <col min="16" max="16" width="9.77734375" style="427" customWidth="1"/>
    <col min="17" max="16384" width="13.44140625" style="205"/>
  </cols>
  <sheetData>
    <row r="1" spans="1:18" s="79" customFormat="1" x14ac:dyDescent="0.15">
      <c r="A1" s="417"/>
      <c r="B1" s="418"/>
      <c r="C1" s="83"/>
      <c r="D1" s="77" t="s">
        <v>0</v>
      </c>
      <c r="E1" s="419"/>
      <c r="F1" s="80"/>
      <c r="G1" s="420"/>
      <c r="H1" s="420"/>
      <c r="I1" s="420"/>
      <c r="J1" s="419"/>
      <c r="K1" s="80"/>
      <c r="L1" s="80"/>
      <c r="M1" s="82"/>
      <c r="N1" s="421"/>
      <c r="O1" s="421"/>
      <c r="R1" s="84"/>
    </row>
    <row r="2" spans="1:18" s="88" customFormat="1" ht="12" x14ac:dyDescent="0.25">
      <c r="A2" s="87"/>
      <c r="B2" s="422"/>
      <c r="D2" s="86" t="s">
        <v>306</v>
      </c>
      <c r="E2" s="87"/>
      <c r="F2" s="89"/>
      <c r="G2" s="258"/>
      <c r="H2" s="258"/>
      <c r="I2" s="258"/>
      <c r="J2" s="87"/>
      <c r="K2" s="89"/>
      <c r="L2" s="89"/>
      <c r="M2" s="90"/>
      <c r="N2" s="198"/>
      <c r="O2" s="198"/>
      <c r="R2" s="91"/>
    </row>
    <row r="3" spans="1:18" s="94" customFormat="1" ht="10.199999999999999" x14ac:dyDescent="0.2">
      <c r="A3" s="95"/>
      <c r="B3" s="423"/>
      <c r="D3" s="632">
        <f>'[11]OA To Do &amp; Notes'!D3</f>
        <v>44593</v>
      </c>
      <c r="E3" s="632"/>
      <c r="G3" s="259"/>
      <c r="H3" s="259"/>
      <c r="I3" s="259"/>
      <c r="J3" s="95"/>
      <c r="K3" s="96"/>
      <c r="L3" s="96"/>
      <c r="M3" s="98"/>
      <c r="N3" s="199"/>
      <c r="O3" s="199"/>
      <c r="R3" s="99"/>
    </row>
    <row r="6" spans="1:18" x14ac:dyDescent="0.15">
      <c r="D6" s="425"/>
      <c r="E6" s="426"/>
      <c r="F6" s="426"/>
      <c r="J6" s="426"/>
      <c r="M6" s="208"/>
      <c r="N6" s="208"/>
      <c r="O6" s="205"/>
      <c r="P6" s="219"/>
      <c r="Q6" s="219"/>
      <c r="R6" s="427"/>
    </row>
    <row r="7" spans="1:18" ht="13.8" x14ac:dyDescent="0.2">
      <c r="B7" s="428"/>
      <c r="C7" s="429"/>
      <c r="D7" s="430" t="s">
        <v>307</v>
      </c>
      <c r="E7" s="431" t="s">
        <v>308</v>
      </c>
      <c r="F7" s="431" t="s">
        <v>309</v>
      </c>
      <c r="G7" s="431" t="s">
        <v>310</v>
      </c>
      <c r="H7" s="431" t="s">
        <v>311</v>
      </c>
      <c r="I7" s="432" t="s">
        <v>312</v>
      </c>
      <c r="J7" s="208"/>
      <c r="K7" s="208"/>
      <c r="M7" s="208"/>
      <c r="N7" s="205"/>
    </row>
    <row r="8" spans="1:18" x14ac:dyDescent="0.15">
      <c r="B8" s="433"/>
      <c r="C8" s="434"/>
      <c r="D8" s="435"/>
      <c r="E8" s="436"/>
      <c r="F8" s="436"/>
      <c r="G8" s="436"/>
      <c r="H8" s="436"/>
      <c r="I8" s="437"/>
      <c r="J8" s="208"/>
      <c r="K8" s="208"/>
      <c r="M8" s="208"/>
      <c r="N8" s="205"/>
    </row>
    <row r="9" spans="1:18" x14ac:dyDescent="0.15">
      <c r="B9" s="433"/>
      <c r="C9" s="438"/>
      <c r="D9" s="439" t="s">
        <v>313</v>
      </c>
      <c r="E9" s="440"/>
      <c r="F9" s="440"/>
      <c r="G9" s="436"/>
      <c r="H9" s="440"/>
      <c r="I9" s="437"/>
      <c r="J9" s="208"/>
      <c r="K9" s="208"/>
      <c r="M9" s="208"/>
      <c r="N9" s="205"/>
    </row>
    <row r="10" spans="1:18" x14ac:dyDescent="0.15">
      <c r="B10" s="433"/>
      <c r="C10" s="438"/>
      <c r="D10" s="439"/>
      <c r="E10" s="440"/>
      <c r="F10" s="440"/>
      <c r="G10" s="436"/>
      <c r="H10" s="440"/>
      <c r="I10" s="437"/>
      <c r="J10" s="208"/>
      <c r="K10" s="208"/>
      <c r="M10" s="208"/>
      <c r="N10" s="205"/>
    </row>
    <row r="11" spans="1:18" x14ac:dyDescent="0.15">
      <c r="B11" s="441" t="s">
        <v>314</v>
      </c>
      <c r="C11" s="442"/>
      <c r="D11" s="443" t="s">
        <v>315</v>
      </c>
      <c r="E11" s="440">
        <v>145000</v>
      </c>
      <c r="F11" s="440">
        <v>0</v>
      </c>
      <c r="G11" s="436">
        <v>0</v>
      </c>
      <c r="H11" s="436">
        <v>0</v>
      </c>
      <c r="I11" s="437">
        <f>SUM(E11+H11)</f>
        <v>145000</v>
      </c>
      <c r="J11" s="208"/>
      <c r="K11" s="208"/>
      <c r="M11" s="208"/>
      <c r="N11" s="205"/>
    </row>
    <row r="12" spans="1:18" x14ac:dyDescent="0.15">
      <c r="B12" s="441" t="s">
        <v>314</v>
      </c>
      <c r="C12" s="442"/>
      <c r="D12" s="443" t="s">
        <v>316</v>
      </c>
      <c r="E12" s="440">
        <v>25000</v>
      </c>
      <c r="F12" s="440">
        <v>0</v>
      </c>
      <c r="G12" s="436">
        <v>0</v>
      </c>
      <c r="H12" s="436">
        <v>0</v>
      </c>
      <c r="I12" s="437">
        <f>SUM(E12+H12)</f>
        <v>25000</v>
      </c>
      <c r="J12" s="208"/>
      <c r="K12" s="208"/>
      <c r="M12" s="208"/>
      <c r="N12" s="205"/>
    </row>
    <row r="13" spans="1:18" x14ac:dyDescent="0.15">
      <c r="B13" s="441" t="s">
        <v>314</v>
      </c>
      <c r="C13" s="442"/>
      <c r="D13" s="443" t="s">
        <v>317</v>
      </c>
      <c r="E13" s="440">
        <v>40000</v>
      </c>
      <c r="F13" s="440">
        <v>0</v>
      </c>
      <c r="G13" s="436">
        <v>0</v>
      </c>
      <c r="H13" s="436">
        <v>0</v>
      </c>
      <c r="I13" s="437">
        <f>SUM(E13+H13)</f>
        <v>40000</v>
      </c>
      <c r="J13" s="208"/>
      <c r="K13" s="208"/>
      <c r="M13" s="208"/>
      <c r="N13" s="205"/>
    </row>
    <row r="14" spans="1:18" x14ac:dyDescent="0.15">
      <c r="B14" s="441" t="s">
        <v>318</v>
      </c>
      <c r="C14" s="442"/>
      <c r="D14" s="443" t="s">
        <v>319</v>
      </c>
      <c r="E14" s="440">
        <v>15000</v>
      </c>
      <c r="F14" s="440">
        <v>0</v>
      </c>
      <c r="G14" s="436">
        <v>0</v>
      </c>
      <c r="H14" s="436">
        <v>0</v>
      </c>
      <c r="I14" s="437">
        <f>SUM(E14+H14)</f>
        <v>15000</v>
      </c>
      <c r="J14" s="208"/>
      <c r="K14" s="208"/>
      <c r="M14" s="208"/>
      <c r="N14" s="205"/>
    </row>
    <row r="15" spans="1:18" x14ac:dyDescent="0.15">
      <c r="B15" s="441" t="s">
        <v>320</v>
      </c>
      <c r="C15" s="442"/>
      <c r="D15" s="443" t="s">
        <v>321</v>
      </c>
      <c r="E15" s="440">
        <v>0</v>
      </c>
      <c r="F15" s="440">
        <v>0</v>
      </c>
      <c r="G15" s="436">
        <v>0</v>
      </c>
      <c r="H15" s="436">
        <v>0</v>
      </c>
      <c r="I15" s="437">
        <f>H15-E15</f>
        <v>0</v>
      </c>
      <c r="J15" s="208"/>
      <c r="K15" s="208"/>
      <c r="M15" s="208"/>
      <c r="N15" s="205"/>
    </row>
    <row r="16" spans="1:18" x14ac:dyDescent="0.15">
      <c r="B16" s="441" t="s">
        <v>322</v>
      </c>
      <c r="C16" s="442"/>
      <c r="D16" s="443" t="s">
        <v>323</v>
      </c>
      <c r="E16" s="440">
        <v>0</v>
      </c>
      <c r="F16" s="440">
        <v>0</v>
      </c>
      <c r="G16" s="436">
        <v>0</v>
      </c>
      <c r="H16" s="436">
        <v>0</v>
      </c>
      <c r="I16" s="437">
        <f>SUM(E16+H16)</f>
        <v>0</v>
      </c>
      <c r="J16" s="208"/>
      <c r="K16" s="208"/>
      <c r="M16" s="208"/>
      <c r="N16" s="205"/>
    </row>
    <row r="17" spans="2:19" x14ac:dyDescent="0.15">
      <c r="B17" s="433"/>
      <c r="C17" s="438"/>
      <c r="D17" s="443"/>
      <c r="E17" s="440"/>
      <c r="F17" s="440"/>
      <c r="G17" s="436"/>
      <c r="H17" s="436"/>
      <c r="I17" s="437"/>
      <c r="J17" s="208"/>
      <c r="K17" s="208"/>
      <c r="M17" s="208"/>
      <c r="N17" s="205"/>
    </row>
    <row r="18" spans="2:19" x14ac:dyDescent="0.15">
      <c r="B18" s="444"/>
      <c r="C18" s="445"/>
      <c r="D18" s="446" t="s">
        <v>324</v>
      </c>
      <c r="E18" s="447">
        <f>SUM(E11:E17)</f>
        <v>225000</v>
      </c>
      <c r="F18" s="447">
        <f>SUM(F11:F17)</f>
        <v>0</v>
      </c>
      <c r="G18" s="447">
        <f>SUM(G11:G17)</f>
        <v>0</v>
      </c>
      <c r="H18" s="447">
        <f t="shared" ref="H18" si="0">SUM(H11:H17)</f>
        <v>0</v>
      </c>
      <c r="I18" s="448">
        <f>SUM(I11:I17)</f>
        <v>225000</v>
      </c>
      <c r="J18" s="208"/>
      <c r="K18" s="208"/>
      <c r="M18" s="208"/>
      <c r="N18" s="205"/>
    </row>
    <row r="19" spans="2:19" s="207" customFormat="1" x14ac:dyDescent="0.15">
      <c r="B19" s="424"/>
      <c r="C19" s="217"/>
      <c r="D19" s="449"/>
      <c r="E19" s="450"/>
      <c r="F19" s="450"/>
      <c r="G19" s="450"/>
      <c r="H19" s="450"/>
      <c r="I19" s="450"/>
      <c r="J19" s="451"/>
      <c r="K19" s="219"/>
      <c r="L19" s="208"/>
      <c r="M19" s="208"/>
      <c r="N19" s="208"/>
      <c r="O19" s="205"/>
      <c r="P19" s="219"/>
      <c r="Q19" s="427"/>
      <c r="R19" s="205"/>
      <c r="S19" s="205"/>
    </row>
    <row r="20" spans="2:19" x14ac:dyDescent="0.15">
      <c r="J20" s="426"/>
      <c r="K20" s="453"/>
      <c r="M20" s="208"/>
      <c r="N20" s="208"/>
      <c r="O20" s="205"/>
      <c r="P20" s="219"/>
      <c r="Q20" s="427"/>
    </row>
    <row r="21" spans="2:19" ht="10.199999999999999" x14ac:dyDescent="0.2">
      <c r="B21" s="454"/>
      <c r="C21" s="455"/>
      <c r="D21" s="456" t="s">
        <v>325</v>
      </c>
      <c r="E21" s="457"/>
      <c r="F21" s="457"/>
      <c r="G21" s="458"/>
      <c r="H21" s="459" t="s">
        <v>326</v>
      </c>
      <c r="I21" s="460">
        <v>44561</v>
      </c>
      <c r="J21" s="208"/>
      <c r="K21" s="208"/>
      <c r="M21" s="208"/>
      <c r="N21" s="205"/>
      <c r="P21" s="205"/>
    </row>
    <row r="22" spans="2:19" x14ac:dyDescent="0.15">
      <c r="B22" s="433"/>
      <c r="C22" s="461"/>
      <c r="D22" s="443"/>
      <c r="E22" s="440"/>
      <c r="F22" s="440"/>
      <c r="G22" s="436"/>
      <c r="H22" s="440"/>
      <c r="I22" s="437"/>
      <c r="J22" s="208"/>
      <c r="K22" s="208"/>
      <c r="L22" s="219"/>
      <c r="M22" s="219"/>
      <c r="N22" s="427"/>
      <c r="O22" s="205"/>
      <c r="P22" s="205"/>
    </row>
    <row r="23" spans="2:19" ht="13.2" x14ac:dyDescent="0.15">
      <c r="B23" s="433"/>
      <c r="C23" s="461"/>
      <c r="D23" s="443"/>
      <c r="E23" s="462" t="s">
        <v>327</v>
      </c>
      <c r="F23" s="463" t="s">
        <v>328</v>
      </c>
      <c r="G23" s="462" t="s">
        <v>329</v>
      </c>
      <c r="H23" s="463" t="s">
        <v>311</v>
      </c>
      <c r="I23" s="464" t="s">
        <v>330</v>
      </c>
      <c r="J23" s="208"/>
      <c r="K23" s="208"/>
      <c r="L23" s="219"/>
      <c r="M23" s="219"/>
      <c r="N23" s="465"/>
      <c r="O23" s="465"/>
      <c r="P23" s="465"/>
    </row>
    <row r="24" spans="2:19" x14ac:dyDescent="0.15">
      <c r="B24" s="466"/>
      <c r="C24" s="467"/>
      <c r="D24" s="468"/>
      <c r="E24" s="469">
        <v>44469</v>
      </c>
      <c r="F24" s="469">
        <v>44469</v>
      </c>
      <c r="G24" s="469">
        <v>44561</v>
      </c>
      <c r="H24" s="469"/>
      <c r="I24" s="470">
        <v>44620</v>
      </c>
      <c r="J24" s="208"/>
      <c r="K24" s="208"/>
      <c r="L24" s="219"/>
      <c r="M24" s="219"/>
      <c r="N24" s="427"/>
      <c r="O24" s="205"/>
      <c r="P24" s="205"/>
    </row>
    <row r="25" spans="2:19" s="465" customFormat="1" x14ac:dyDescent="0.15">
      <c r="B25" s="433"/>
      <c r="C25" s="461"/>
      <c r="D25" s="443"/>
      <c r="E25" s="440"/>
      <c r="F25" s="440"/>
      <c r="G25" s="436"/>
      <c r="H25" s="440"/>
      <c r="I25" s="437"/>
      <c r="L25" s="471"/>
      <c r="M25" s="471"/>
      <c r="N25" s="427"/>
      <c r="O25" s="205"/>
      <c r="P25" s="205"/>
    </row>
    <row r="26" spans="2:19" x14ac:dyDescent="0.15">
      <c r="B26" s="472"/>
      <c r="C26" s="473"/>
      <c r="D26" s="474" t="s">
        <v>331</v>
      </c>
      <c r="E26" s="475"/>
      <c r="F26" s="475"/>
      <c r="G26" s="476"/>
      <c r="H26" s="475"/>
      <c r="I26" s="486"/>
      <c r="J26" s="208"/>
      <c r="K26" s="208"/>
      <c r="L26" s="219"/>
      <c r="M26" s="219"/>
      <c r="N26" s="427"/>
      <c r="O26" s="205"/>
      <c r="P26" s="205"/>
    </row>
    <row r="27" spans="2:19" x14ac:dyDescent="0.15">
      <c r="B27" s="433"/>
      <c r="C27" s="461"/>
      <c r="D27" s="439"/>
      <c r="E27" s="440"/>
      <c r="F27" s="440"/>
      <c r="G27" s="436"/>
      <c r="H27" s="440"/>
      <c r="I27" s="437"/>
      <c r="J27" s="208"/>
      <c r="K27" s="208"/>
      <c r="L27" s="219"/>
      <c r="M27" s="219"/>
      <c r="N27" s="427"/>
      <c r="O27" s="205"/>
      <c r="P27" s="205"/>
    </row>
    <row r="28" spans="2:19" x14ac:dyDescent="0.15">
      <c r="B28" s="441">
        <v>1036</v>
      </c>
      <c r="C28" s="477"/>
      <c r="D28" s="443" t="s">
        <v>332</v>
      </c>
      <c r="E28" s="440">
        <v>23137.97</v>
      </c>
      <c r="F28" s="440">
        <v>7501.43</v>
      </c>
      <c r="G28" s="436">
        <v>59049.71</v>
      </c>
      <c r="H28" s="440">
        <v>0</v>
      </c>
      <c r="I28" s="437">
        <f>SUM(E28:H28)</f>
        <v>89689.11</v>
      </c>
      <c r="J28" s="208"/>
      <c r="K28" s="208"/>
      <c r="L28" s="219"/>
      <c r="M28" s="219"/>
      <c r="N28" s="427"/>
      <c r="O28" s="205"/>
      <c r="P28" s="205"/>
    </row>
    <row r="29" spans="2:19" x14ac:dyDescent="0.15">
      <c r="B29" s="441">
        <v>1036</v>
      </c>
      <c r="C29" s="477"/>
      <c r="D29" s="443" t="s">
        <v>333</v>
      </c>
      <c r="E29" s="440">
        <v>0</v>
      </c>
      <c r="F29" s="440">
        <v>0</v>
      </c>
      <c r="G29" s="436">
        <v>26681.25</v>
      </c>
      <c r="H29" s="440">
        <v>0</v>
      </c>
      <c r="I29" s="437">
        <f>SUM(E29:H29)</f>
        <v>26681.25</v>
      </c>
      <c r="J29" s="208"/>
      <c r="K29" s="208"/>
      <c r="L29" s="219"/>
      <c r="M29" s="219"/>
      <c r="N29" s="427"/>
      <c r="O29" s="205"/>
      <c r="P29" s="205"/>
    </row>
    <row r="30" spans="2:19" x14ac:dyDescent="0.15">
      <c r="B30" s="441">
        <v>1036</v>
      </c>
      <c r="C30" s="477"/>
      <c r="D30" s="443" t="s">
        <v>334</v>
      </c>
      <c r="E30" s="440">
        <v>0</v>
      </c>
      <c r="F30" s="440">
        <v>0</v>
      </c>
      <c r="G30" s="436">
        <v>0</v>
      </c>
      <c r="H30" s="440">
        <v>0</v>
      </c>
      <c r="I30" s="437">
        <f>SUM(E30:H30)</f>
        <v>0</v>
      </c>
      <c r="J30" s="208"/>
      <c r="K30" s="208"/>
      <c r="L30" s="219"/>
      <c r="M30" s="219"/>
      <c r="N30" s="427"/>
      <c r="O30" s="205"/>
      <c r="P30" s="205"/>
    </row>
    <row r="31" spans="2:19" x14ac:dyDescent="0.15">
      <c r="B31" s="441">
        <v>1036</v>
      </c>
      <c r="C31" s="477"/>
      <c r="D31" s="443" t="s">
        <v>335</v>
      </c>
      <c r="E31" s="440">
        <v>0</v>
      </c>
      <c r="F31" s="440">
        <v>0</v>
      </c>
      <c r="G31" s="436">
        <v>0</v>
      </c>
      <c r="H31" s="440">
        <v>0</v>
      </c>
      <c r="I31" s="437">
        <f>SUM(E31:H31)</f>
        <v>0</v>
      </c>
      <c r="J31" s="208"/>
      <c r="K31" s="208"/>
      <c r="L31" s="219"/>
      <c r="M31" s="219"/>
      <c r="N31" s="427"/>
      <c r="O31" s="205"/>
      <c r="P31" s="205"/>
    </row>
    <row r="32" spans="2:19" x14ac:dyDescent="0.15">
      <c r="B32" s="441">
        <v>1036</v>
      </c>
      <c r="C32" s="477"/>
      <c r="D32" s="443" t="s">
        <v>336</v>
      </c>
      <c r="E32" s="440">
        <v>0</v>
      </c>
      <c r="F32" s="440">
        <v>0</v>
      </c>
      <c r="G32" s="436">
        <v>0</v>
      </c>
      <c r="H32" s="440">
        <v>0</v>
      </c>
      <c r="I32" s="437">
        <f>SUM(E32:H32)</f>
        <v>0</v>
      </c>
      <c r="J32" s="208"/>
      <c r="K32" s="208"/>
      <c r="L32" s="219"/>
      <c r="M32" s="219"/>
      <c r="N32" s="427"/>
      <c r="O32" s="205"/>
      <c r="P32" s="205"/>
    </row>
    <row r="33" spans="1:16" x14ac:dyDescent="0.15">
      <c r="B33" s="441">
        <v>1036</v>
      </c>
      <c r="C33" s="477"/>
      <c r="D33" s="443" t="s">
        <v>337</v>
      </c>
      <c r="E33" s="478">
        <f>SUM(E28:E32)</f>
        <v>23137.97</v>
      </c>
      <c r="F33" s="478">
        <f t="shared" ref="F33:I33" si="1">SUM(F28:F32)</f>
        <v>7501.43</v>
      </c>
      <c r="G33" s="478">
        <f t="shared" si="1"/>
        <v>85730.959999999992</v>
      </c>
      <c r="H33" s="478">
        <f t="shared" si="1"/>
        <v>0</v>
      </c>
      <c r="I33" s="479">
        <f t="shared" si="1"/>
        <v>116370.36</v>
      </c>
      <c r="J33" s="208"/>
      <c r="K33" s="208"/>
      <c r="L33" s="219"/>
      <c r="M33" s="219"/>
      <c r="N33" s="427"/>
      <c r="O33" s="205"/>
      <c r="P33" s="205"/>
    </row>
    <row r="34" spans="1:16" x14ac:dyDescent="0.15">
      <c r="B34" s="441"/>
      <c r="C34" s="477"/>
      <c r="D34" s="443"/>
      <c r="E34" s="440"/>
      <c r="F34" s="440"/>
      <c r="G34" s="436"/>
      <c r="H34" s="440"/>
      <c r="I34" s="437"/>
      <c r="J34" s="208"/>
      <c r="K34" s="208"/>
      <c r="L34" s="219"/>
      <c r="M34" s="219"/>
      <c r="N34" s="427"/>
      <c r="O34" s="205"/>
      <c r="P34" s="205"/>
    </row>
    <row r="35" spans="1:16" x14ac:dyDescent="0.15">
      <c r="B35" s="441">
        <v>1024</v>
      </c>
      <c r="C35" s="477"/>
      <c r="D35" s="443" t="s">
        <v>338</v>
      </c>
      <c r="E35" s="440">
        <v>28011.06</v>
      </c>
      <c r="F35" s="440">
        <v>-28011.06</v>
      </c>
      <c r="G35" s="436">
        <v>0</v>
      </c>
      <c r="H35" s="440">
        <v>0</v>
      </c>
      <c r="I35" s="437">
        <f t="shared" ref="I35:I41" si="2">SUM(E35:H35)</f>
        <v>0</v>
      </c>
      <c r="J35" s="208"/>
      <c r="K35" s="208"/>
      <c r="L35" s="219"/>
      <c r="M35" s="219"/>
      <c r="N35" s="427"/>
      <c r="O35" s="205"/>
      <c r="P35" s="205"/>
    </row>
    <row r="36" spans="1:16" x14ac:dyDescent="0.15">
      <c r="B36" s="441">
        <v>1045</v>
      </c>
      <c r="C36" s="477"/>
      <c r="D36" s="443" t="s">
        <v>339</v>
      </c>
      <c r="E36" s="440">
        <v>-45239.22</v>
      </c>
      <c r="F36" s="440">
        <v>45239.22</v>
      </c>
      <c r="G36" s="436">
        <v>0</v>
      </c>
      <c r="H36" s="440">
        <v>0</v>
      </c>
      <c r="I36" s="437">
        <f t="shared" si="2"/>
        <v>0</v>
      </c>
      <c r="J36" s="208"/>
      <c r="K36" s="208"/>
      <c r="L36" s="219"/>
      <c r="M36" s="219"/>
      <c r="N36" s="427"/>
      <c r="O36" s="205"/>
      <c r="P36" s="205"/>
    </row>
    <row r="37" spans="1:16" x14ac:dyDescent="0.15">
      <c r="B37" s="441">
        <v>1049.0999999999999</v>
      </c>
      <c r="C37" s="477"/>
      <c r="D37" s="443" t="s">
        <v>340</v>
      </c>
      <c r="E37" s="440">
        <v>5000</v>
      </c>
      <c r="F37" s="440">
        <v>-5000</v>
      </c>
      <c r="G37" s="436">
        <v>0</v>
      </c>
      <c r="H37" s="440">
        <v>0</v>
      </c>
      <c r="I37" s="437">
        <f t="shared" si="2"/>
        <v>0</v>
      </c>
      <c r="J37" s="208"/>
      <c r="K37" s="208"/>
      <c r="L37" s="219"/>
      <c r="M37" s="219"/>
      <c r="N37" s="427"/>
      <c r="O37" s="205"/>
      <c r="P37" s="205"/>
    </row>
    <row r="38" spans="1:16" x14ac:dyDescent="0.15">
      <c r="B38" s="441">
        <v>1049.2</v>
      </c>
      <c r="C38" s="477"/>
      <c r="D38" s="443" t="s">
        <v>341</v>
      </c>
      <c r="E38" s="440">
        <v>7000</v>
      </c>
      <c r="F38" s="440">
        <v>-7000</v>
      </c>
      <c r="G38" s="436">
        <v>0</v>
      </c>
      <c r="H38" s="440">
        <v>0</v>
      </c>
      <c r="I38" s="437">
        <f t="shared" si="2"/>
        <v>0</v>
      </c>
      <c r="J38" s="208"/>
      <c r="K38" s="208"/>
      <c r="L38" s="219"/>
      <c r="M38" s="219"/>
      <c r="N38" s="427"/>
      <c r="O38" s="205"/>
      <c r="P38" s="205"/>
    </row>
    <row r="39" spans="1:16" x14ac:dyDescent="0.15">
      <c r="B39" s="441">
        <v>1049.3</v>
      </c>
      <c r="C39" s="477"/>
      <c r="D39" s="443" t="s">
        <v>342</v>
      </c>
      <c r="E39" s="440">
        <v>2729.59</v>
      </c>
      <c r="F39" s="440">
        <v>-2729.59</v>
      </c>
      <c r="G39" s="436">
        <v>0</v>
      </c>
      <c r="H39" s="440">
        <v>0</v>
      </c>
      <c r="I39" s="437">
        <f t="shared" si="2"/>
        <v>0</v>
      </c>
      <c r="J39" s="208"/>
      <c r="K39" s="208"/>
      <c r="L39" s="219"/>
      <c r="M39" s="219"/>
      <c r="N39" s="427"/>
      <c r="O39" s="205"/>
      <c r="P39" s="205"/>
    </row>
    <row r="40" spans="1:16" x14ac:dyDescent="0.15">
      <c r="B40" s="441">
        <v>1049.4000000000001</v>
      </c>
      <c r="C40" s="477"/>
      <c r="D40" s="443" t="s">
        <v>343</v>
      </c>
      <c r="E40" s="440">
        <v>10000</v>
      </c>
      <c r="F40" s="440">
        <v>-10000</v>
      </c>
      <c r="G40" s="436">
        <v>0</v>
      </c>
      <c r="H40" s="440">
        <v>0</v>
      </c>
      <c r="I40" s="437">
        <f t="shared" si="2"/>
        <v>0</v>
      </c>
      <c r="J40" s="208"/>
      <c r="K40" s="208"/>
      <c r="L40" s="219"/>
      <c r="M40" s="219"/>
      <c r="N40" s="427"/>
      <c r="O40" s="205"/>
      <c r="P40" s="205"/>
    </row>
    <row r="41" spans="1:16" x14ac:dyDescent="0.15">
      <c r="B41" s="441">
        <v>1050</v>
      </c>
      <c r="C41" s="477"/>
      <c r="D41" s="443" t="s">
        <v>344</v>
      </c>
      <c r="E41" s="440">
        <v>0</v>
      </c>
      <c r="F41" s="440">
        <v>0</v>
      </c>
      <c r="G41" s="436">
        <v>0</v>
      </c>
      <c r="H41" s="440">
        <v>0</v>
      </c>
      <c r="I41" s="437">
        <f t="shared" si="2"/>
        <v>0</v>
      </c>
      <c r="J41" s="208"/>
      <c r="K41" s="208"/>
      <c r="L41" s="219"/>
      <c r="M41" s="219"/>
      <c r="N41" s="480"/>
      <c r="O41" s="207"/>
      <c r="P41" s="207"/>
    </row>
    <row r="42" spans="1:16" x14ac:dyDescent="0.15">
      <c r="B42" s="481"/>
      <c r="C42" s="482"/>
      <c r="D42" s="483" t="s">
        <v>345</v>
      </c>
      <c r="E42" s="484">
        <f>SUM(E28:E41)</f>
        <v>53777.369999999995</v>
      </c>
      <c r="F42" s="484">
        <f>SUM(F28:F41)</f>
        <v>7501.43</v>
      </c>
      <c r="G42" s="484">
        <v>0</v>
      </c>
      <c r="H42" s="484">
        <f>SUM(H28:H41)</f>
        <v>0</v>
      </c>
      <c r="I42" s="485">
        <f>I33</f>
        <v>116370.36</v>
      </c>
      <c r="J42" s="208"/>
      <c r="K42" s="208"/>
      <c r="L42" s="219"/>
      <c r="M42" s="219"/>
      <c r="N42" s="427"/>
      <c r="O42" s="205"/>
      <c r="P42" s="205"/>
    </row>
    <row r="43" spans="1:16" s="207" customFormat="1" x14ac:dyDescent="0.15">
      <c r="B43" s="433"/>
      <c r="C43" s="461"/>
      <c r="D43" s="443"/>
      <c r="E43" s="440"/>
      <c r="F43" s="440"/>
      <c r="G43" s="436"/>
      <c r="H43" s="440"/>
      <c r="I43" s="437"/>
      <c r="J43" s="219"/>
      <c r="K43" s="219"/>
      <c r="L43" s="219"/>
      <c r="M43" s="219"/>
      <c r="N43" s="480"/>
    </row>
    <row r="44" spans="1:16" x14ac:dyDescent="0.15">
      <c r="A44" s="207"/>
      <c r="B44" s="481">
        <v>1034</v>
      </c>
      <c r="C44" s="482"/>
      <c r="D44" s="483" t="s">
        <v>346</v>
      </c>
      <c r="E44" s="484">
        <v>666939.18000000005</v>
      </c>
      <c r="F44" s="484">
        <v>0</v>
      </c>
      <c r="G44" s="484">
        <v>59049.71</v>
      </c>
      <c r="H44" s="484">
        <v>-62452.87</v>
      </c>
      <c r="I44" s="485">
        <f>SUM(E44:H44)</f>
        <v>663536.02</v>
      </c>
      <c r="J44" s="208"/>
      <c r="K44" s="208"/>
      <c r="L44" s="219"/>
      <c r="M44" s="219"/>
      <c r="N44" s="427"/>
      <c r="O44" s="205"/>
      <c r="P44" s="205"/>
    </row>
    <row r="45" spans="1:16" s="207" customFormat="1" x14ac:dyDescent="0.15">
      <c r="B45" s="433"/>
      <c r="C45" s="461"/>
      <c r="D45" s="443"/>
      <c r="E45" s="440"/>
      <c r="F45" s="440"/>
      <c r="G45" s="436"/>
      <c r="H45" s="440"/>
      <c r="I45" s="437"/>
      <c r="J45" s="219"/>
      <c r="K45" s="219"/>
      <c r="L45" s="219"/>
      <c r="M45" s="219"/>
      <c r="N45" s="427"/>
      <c r="O45" s="205"/>
      <c r="P45" s="205"/>
    </row>
    <row r="46" spans="1:16" x14ac:dyDescent="0.15">
      <c r="A46" s="207"/>
      <c r="B46" s="472"/>
      <c r="C46" s="473"/>
      <c r="D46" s="474" t="s">
        <v>347</v>
      </c>
      <c r="E46" s="475"/>
      <c r="F46" s="475"/>
      <c r="G46" s="476"/>
      <c r="H46" s="475"/>
      <c r="I46" s="486"/>
      <c r="J46" s="208"/>
      <c r="K46" s="208"/>
      <c r="L46" s="219"/>
      <c r="M46" s="219"/>
      <c r="N46" s="427"/>
      <c r="O46" s="205"/>
      <c r="P46" s="205"/>
    </row>
    <row r="47" spans="1:16" x14ac:dyDescent="0.15">
      <c r="B47" s="433"/>
      <c r="C47" s="461"/>
      <c r="D47" s="443"/>
      <c r="E47" s="440"/>
      <c r="F47" s="440"/>
      <c r="G47" s="436"/>
      <c r="H47" s="440"/>
      <c r="I47" s="437"/>
      <c r="J47" s="208"/>
      <c r="K47" s="208"/>
      <c r="L47" s="219"/>
      <c r="M47" s="219"/>
      <c r="N47" s="427"/>
      <c r="O47" s="205"/>
      <c r="P47" s="205"/>
    </row>
    <row r="48" spans="1:16" x14ac:dyDescent="0.15">
      <c r="A48" s="207"/>
      <c r="B48" s="433">
        <v>1031</v>
      </c>
      <c r="C48" s="461"/>
      <c r="D48" s="443" t="s">
        <v>348</v>
      </c>
      <c r="E48" s="440">
        <v>11872.03</v>
      </c>
      <c r="F48" s="440">
        <v>0</v>
      </c>
      <c r="G48" s="436">
        <v>0</v>
      </c>
      <c r="H48" s="436">
        <v>0</v>
      </c>
      <c r="I48" s="437">
        <f>SUM(E48:H48)</f>
        <v>11872.03</v>
      </c>
      <c r="J48" s="208"/>
      <c r="K48" s="208"/>
      <c r="L48" s="219"/>
      <c r="M48" s="219"/>
      <c r="N48" s="427"/>
      <c r="O48" s="205"/>
      <c r="P48" s="205"/>
    </row>
    <row r="49" spans="1:19" x14ac:dyDescent="0.15">
      <c r="A49" s="207"/>
      <c r="B49" s="433">
        <v>1030</v>
      </c>
      <c r="C49" s="461"/>
      <c r="D49" s="443" t="s">
        <v>349</v>
      </c>
      <c r="E49" s="440">
        <v>1400</v>
      </c>
      <c r="F49" s="440">
        <v>0</v>
      </c>
      <c r="G49" s="436">
        <v>0</v>
      </c>
      <c r="H49" s="436">
        <v>0</v>
      </c>
      <c r="I49" s="437">
        <f>SUM(E49:H49)</f>
        <v>1400</v>
      </c>
      <c r="J49" s="208"/>
      <c r="K49" s="208"/>
      <c r="L49" s="219"/>
      <c r="M49" s="219"/>
      <c r="N49" s="427"/>
      <c r="O49" s="205"/>
      <c r="P49" s="205"/>
    </row>
    <row r="50" spans="1:19" x14ac:dyDescent="0.15">
      <c r="B50" s="433">
        <v>1048</v>
      </c>
      <c r="C50" s="461"/>
      <c r="D50" s="443" t="s">
        <v>350</v>
      </c>
      <c r="E50" s="440">
        <v>10982</v>
      </c>
      <c r="F50" s="440">
        <v>0</v>
      </c>
      <c r="G50" s="436">
        <v>0</v>
      </c>
      <c r="H50" s="436">
        <v>0</v>
      </c>
      <c r="I50" s="437">
        <f>SUM(E50:H50)</f>
        <v>10982</v>
      </c>
      <c r="J50" s="208"/>
      <c r="K50" s="208"/>
      <c r="L50" s="219"/>
      <c r="M50" s="219"/>
      <c r="N50" s="427"/>
      <c r="O50" s="205"/>
      <c r="P50" s="205"/>
    </row>
    <row r="51" spans="1:19" x14ac:dyDescent="0.15">
      <c r="B51" s="433">
        <v>1035</v>
      </c>
      <c r="C51" s="461"/>
      <c r="D51" s="443" t="s">
        <v>351</v>
      </c>
      <c r="E51" s="440">
        <v>51434.3</v>
      </c>
      <c r="F51" s="440">
        <v>0</v>
      </c>
      <c r="G51" s="440">
        <v>647025.02</v>
      </c>
      <c r="H51" s="440">
        <v>0</v>
      </c>
      <c r="I51" s="437">
        <f>SUM(E51:H51)</f>
        <v>698459.32000000007</v>
      </c>
      <c r="J51" s="208"/>
      <c r="K51" s="208"/>
      <c r="L51" s="219"/>
      <c r="M51" s="219"/>
      <c r="N51" s="480"/>
      <c r="O51" s="207"/>
      <c r="P51" s="207"/>
    </row>
    <row r="52" spans="1:19" x14ac:dyDescent="0.15">
      <c r="B52" s="481"/>
      <c r="C52" s="482"/>
      <c r="D52" s="483" t="s">
        <v>352</v>
      </c>
      <c r="E52" s="484">
        <f>SUM(E48:E51)</f>
        <v>75688.33</v>
      </c>
      <c r="F52" s="484">
        <f t="shared" ref="F52:I52" si="3">SUM(F48:F51)</f>
        <v>0</v>
      </c>
      <c r="G52" s="484">
        <f t="shared" si="3"/>
        <v>647025.02</v>
      </c>
      <c r="H52" s="484">
        <f t="shared" si="3"/>
        <v>0</v>
      </c>
      <c r="I52" s="485">
        <f t="shared" si="3"/>
        <v>722713.35000000009</v>
      </c>
      <c r="J52" s="208"/>
      <c r="K52" s="208"/>
      <c r="L52" s="219"/>
      <c r="M52" s="219"/>
      <c r="N52" s="427"/>
      <c r="O52" s="205"/>
      <c r="P52" s="205"/>
    </row>
    <row r="53" spans="1:19" s="207" customFormat="1" x14ac:dyDescent="0.15">
      <c r="B53" s="433"/>
      <c r="C53" s="461"/>
      <c r="D53" s="443"/>
      <c r="E53" s="440"/>
      <c r="F53" s="440"/>
      <c r="G53" s="436"/>
      <c r="H53" s="440"/>
      <c r="I53" s="437"/>
      <c r="J53" s="219"/>
      <c r="K53" s="219"/>
      <c r="L53" s="219"/>
      <c r="M53" s="219"/>
      <c r="N53" s="427"/>
      <c r="O53" s="205"/>
      <c r="P53" s="205"/>
    </row>
    <row r="54" spans="1:19" s="207" customFormat="1" x14ac:dyDescent="0.15">
      <c r="B54" s="472"/>
      <c r="C54" s="473"/>
      <c r="D54" s="474" t="s">
        <v>353</v>
      </c>
      <c r="E54" s="476">
        <f>SUM(E42+E44+E52)</f>
        <v>796404.88</v>
      </c>
      <c r="F54" s="476">
        <f>SUM(F42+F44+F52)</f>
        <v>7501.43</v>
      </c>
      <c r="G54" s="476">
        <f>SUM(G42+G44+G52)</f>
        <v>706074.73</v>
      </c>
      <c r="H54" s="476">
        <f>SUM(H42+H44+H52)</f>
        <v>-62452.87</v>
      </c>
      <c r="I54" s="486">
        <f>SUM(I42+I44+I52)</f>
        <v>1502619.73</v>
      </c>
      <c r="J54" s="219"/>
      <c r="K54" s="219"/>
      <c r="L54" s="219"/>
      <c r="M54" s="219"/>
      <c r="N54" s="480"/>
    </row>
    <row r="55" spans="1:19" s="207" customFormat="1" x14ac:dyDescent="0.15">
      <c r="B55" s="433"/>
      <c r="C55" s="461"/>
      <c r="D55" s="439"/>
      <c r="E55" s="436"/>
      <c r="F55" s="436"/>
      <c r="G55" s="436"/>
      <c r="H55" s="436"/>
      <c r="I55" s="437"/>
      <c r="J55" s="219"/>
      <c r="K55" s="219"/>
      <c r="L55" s="219"/>
      <c r="M55" s="219"/>
      <c r="N55" s="480"/>
    </row>
    <row r="56" spans="1:19" x14ac:dyDescent="0.15">
      <c r="B56" s="487"/>
      <c r="C56" s="488"/>
      <c r="D56" s="489"/>
      <c r="E56" s="490"/>
      <c r="F56" s="490"/>
      <c r="G56" s="491"/>
      <c r="H56" s="490"/>
      <c r="I56" s="500"/>
      <c r="J56" s="208"/>
      <c r="K56" s="208"/>
      <c r="L56" s="219"/>
      <c r="M56" s="219"/>
      <c r="N56" s="427"/>
      <c r="O56" s="205"/>
      <c r="P56" s="205"/>
    </row>
    <row r="57" spans="1:19" s="207" customFormat="1" x14ac:dyDescent="0.15">
      <c r="B57" s="424"/>
      <c r="C57" s="217"/>
      <c r="D57" s="452"/>
      <c r="E57" s="453"/>
      <c r="F57" s="453"/>
      <c r="G57" s="426"/>
      <c r="H57" s="426"/>
      <c r="I57" s="426"/>
      <c r="J57" s="426"/>
      <c r="K57" s="453"/>
      <c r="L57" s="453"/>
      <c r="M57" s="208"/>
      <c r="O57" s="219"/>
      <c r="P57" s="219"/>
      <c r="Q57" s="427"/>
      <c r="R57" s="205"/>
      <c r="S57" s="205"/>
    </row>
    <row r="58" spans="1:19" x14ac:dyDescent="0.15">
      <c r="J58" s="426"/>
      <c r="K58" s="453"/>
      <c r="L58" s="453"/>
      <c r="M58" s="208"/>
      <c r="N58" s="205"/>
      <c r="P58" s="219"/>
      <c r="Q58" s="427"/>
    </row>
    <row r="59" spans="1:19" ht="10.199999999999999" x14ac:dyDescent="0.2">
      <c r="B59" s="492"/>
      <c r="C59" s="493"/>
      <c r="D59" s="494" t="s">
        <v>354</v>
      </c>
      <c r="E59" s="495"/>
      <c r="F59" s="495"/>
      <c r="G59" s="495"/>
      <c r="H59" s="495"/>
      <c r="I59" s="496"/>
      <c r="J59" s="208"/>
      <c r="K59" s="208"/>
      <c r="L59" s="219"/>
      <c r="M59" s="219"/>
      <c r="N59" s="427"/>
      <c r="O59" s="205"/>
      <c r="P59" s="205"/>
    </row>
    <row r="60" spans="1:19" x14ac:dyDescent="0.15">
      <c r="B60" s="433"/>
      <c r="C60" s="461"/>
      <c r="D60" s="443"/>
      <c r="E60" s="440"/>
      <c r="F60" s="440"/>
      <c r="G60" s="436"/>
      <c r="H60" s="440"/>
      <c r="I60" s="437"/>
      <c r="J60" s="208"/>
      <c r="K60" s="208"/>
      <c r="L60" s="219"/>
      <c r="M60" s="219"/>
      <c r="N60" s="427"/>
      <c r="O60" s="205"/>
      <c r="P60" s="205"/>
    </row>
    <row r="61" spans="1:19" x14ac:dyDescent="0.15">
      <c r="B61" s="433"/>
      <c r="C61" s="461"/>
      <c r="D61" s="443" t="s">
        <v>246</v>
      </c>
      <c r="E61" s="440"/>
      <c r="F61" s="440"/>
      <c r="G61" s="436"/>
      <c r="H61" s="440"/>
      <c r="I61" s="437">
        <f>'[11]Banking &amp; InvestM 21-22 Feb'!E48</f>
        <v>49959.56</v>
      </c>
      <c r="J61" s="208"/>
      <c r="K61" s="208"/>
      <c r="L61" s="219"/>
      <c r="M61" s="219"/>
      <c r="N61" s="427"/>
      <c r="O61" s="205"/>
      <c r="P61" s="205"/>
    </row>
    <row r="62" spans="1:19" x14ac:dyDescent="0.15">
      <c r="B62" s="433"/>
      <c r="C62" s="461"/>
      <c r="D62" s="443" t="s">
        <v>355</v>
      </c>
      <c r="E62" s="440"/>
      <c r="F62" s="440"/>
      <c r="G62" s="436"/>
      <c r="H62" s="440"/>
      <c r="I62" s="437">
        <f>'[11]Banking &amp; InvestM 21-22 Feb'!E49</f>
        <v>858782.95</v>
      </c>
      <c r="J62" s="208"/>
      <c r="K62" s="208"/>
      <c r="L62" s="219"/>
      <c r="M62" s="219"/>
      <c r="N62" s="427"/>
      <c r="O62" s="205"/>
      <c r="P62" s="205"/>
    </row>
    <row r="63" spans="1:19" x14ac:dyDescent="0.15">
      <c r="B63" s="433"/>
      <c r="C63" s="461"/>
      <c r="D63" s="443" t="s">
        <v>356</v>
      </c>
      <c r="E63" s="440"/>
      <c r="F63" s="440"/>
      <c r="G63" s="436"/>
      <c r="H63" s="440"/>
      <c r="I63" s="437">
        <v>250000</v>
      </c>
      <c r="J63" s="208"/>
      <c r="K63" s="208"/>
      <c r="L63" s="219"/>
      <c r="M63" s="219"/>
      <c r="N63" s="427"/>
      <c r="O63" s="205"/>
      <c r="P63" s="205"/>
    </row>
    <row r="64" spans="1:19" x14ac:dyDescent="0.15">
      <c r="B64" s="433"/>
      <c r="C64" s="461"/>
      <c r="D64" s="443" t="s">
        <v>357</v>
      </c>
      <c r="E64" s="440"/>
      <c r="F64" s="440"/>
      <c r="G64" s="436"/>
      <c r="H64" s="440"/>
      <c r="I64" s="437">
        <v>397089.2</v>
      </c>
      <c r="J64" s="208"/>
      <c r="K64" s="208"/>
      <c r="L64" s="219"/>
      <c r="M64" s="219"/>
      <c r="N64" s="427"/>
      <c r="O64" s="205"/>
      <c r="P64" s="205"/>
    </row>
    <row r="65" spans="2:19" x14ac:dyDescent="0.15">
      <c r="B65" s="497"/>
      <c r="C65" s="498"/>
      <c r="D65" s="499" t="s">
        <v>358</v>
      </c>
      <c r="E65" s="478"/>
      <c r="F65" s="478"/>
      <c r="G65" s="478"/>
      <c r="H65" s="478"/>
      <c r="I65" s="479">
        <f>SUM(I61:I64)</f>
        <v>1555831.71</v>
      </c>
      <c r="J65" s="208"/>
      <c r="K65" s="208"/>
      <c r="L65" s="219"/>
      <c r="M65" s="219"/>
      <c r="N65" s="480"/>
      <c r="O65" s="207"/>
      <c r="P65" s="207"/>
    </row>
    <row r="66" spans="2:19" x14ac:dyDescent="0.15">
      <c r="B66" s="487"/>
      <c r="C66" s="488"/>
      <c r="D66" s="489"/>
      <c r="E66" s="490"/>
      <c r="F66" s="490"/>
      <c r="G66" s="491"/>
      <c r="H66" s="490"/>
      <c r="I66" s="500"/>
      <c r="J66" s="208"/>
      <c r="K66" s="208"/>
      <c r="L66" s="219"/>
      <c r="M66" s="219"/>
      <c r="N66" s="427"/>
      <c r="O66" s="205"/>
      <c r="P66" s="205"/>
    </row>
    <row r="67" spans="2:19" s="207" customFormat="1" x14ac:dyDescent="0.15">
      <c r="B67" s="424"/>
      <c r="C67" s="217"/>
      <c r="D67" s="452"/>
      <c r="E67" s="453"/>
      <c r="F67" s="453"/>
      <c r="G67" s="426"/>
      <c r="H67" s="426"/>
      <c r="I67" s="426"/>
      <c r="J67" s="453"/>
      <c r="K67" s="426"/>
      <c r="L67" s="208"/>
      <c r="N67" s="219"/>
      <c r="O67" s="219"/>
      <c r="P67" s="427"/>
      <c r="Q67" s="205"/>
      <c r="R67" s="205"/>
    </row>
    <row r="69" spans="2:19" ht="10.199999999999999" x14ac:dyDescent="0.2">
      <c r="B69" s="492"/>
      <c r="C69" s="493"/>
      <c r="D69" s="501" t="s">
        <v>359</v>
      </c>
      <c r="E69" s="495"/>
      <c r="F69" s="495"/>
      <c r="G69" s="495"/>
      <c r="H69" s="495"/>
      <c r="I69" s="496"/>
      <c r="J69" s="208"/>
      <c r="K69" s="208"/>
      <c r="L69" s="219"/>
      <c r="M69" s="219"/>
      <c r="N69" s="427"/>
      <c r="O69" s="205"/>
      <c r="P69" s="205"/>
    </row>
    <row r="70" spans="2:19" x14ac:dyDescent="0.15">
      <c r="B70" s="433"/>
      <c r="C70" s="461"/>
      <c r="D70" s="443"/>
      <c r="E70" s="440"/>
      <c r="F70" s="440"/>
      <c r="G70" s="440"/>
      <c r="H70" s="440"/>
      <c r="I70" s="437"/>
      <c r="J70" s="208"/>
      <c r="K70" s="208"/>
      <c r="L70" s="219"/>
      <c r="M70" s="219"/>
      <c r="N70" s="427"/>
      <c r="O70" s="205"/>
      <c r="P70" s="205"/>
    </row>
    <row r="71" spans="2:19" x14ac:dyDescent="0.15">
      <c r="B71" s="433"/>
      <c r="C71" s="461"/>
      <c r="D71" s="443" t="s">
        <v>360</v>
      </c>
      <c r="E71" s="440"/>
      <c r="F71" s="440"/>
      <c r="G71" s="440"/>
      <c r="H71" s="440"/>
      <c r="I71" s="437">
        <f>I54</f>
        <v>1502619.73</v>
      </c>
      <c r="J71" s="208"/>
      <c r="K71" s="208"/>
      <c r="L71" s="219"/>
      <c r="M71" s="219"/>
      <c r="N71" s="427"/>
      <c r="O71" s="205"/>
      <c r="P71" s="205"/>
    </row>
    <row r="72" spans="2:19" x14ac:dyDescent="0.15">
      <c r="B72" s="433">
        <v>1022</v>
      </c>
      <c r="C72" s="461"/>
      <c r="D72" s="443" t="s">
        <v>361</v>
      </c>
      <c r="E72" s="440"/>
      <c r="F72" s="440"/>
      <c r="G72" s="440"/>
      <c r="H72" s="440"/>
      <c r="I72" s="437">
        <v>53211.98</v>
      </c>
      <c r="J72" s="208"/>
      <c r="K72" s="208"/>
      <c r="L72" s="219"/>
      <c r="M72" s="219"/>
      <c r="N72" s="427"/>
      <c r="O72" s="205"/>
      <c r="P72" s="205"/>
    </row>
    <row r="73" spans="2:19" x14ac:dyDescent="0.15">
      <c r="B73" s="497"/>
      <c r="C73" s="498"/>
      <c r="D73" s="499" t="s">
        <v>239</v>
      </c>
      <c r="E73" s="478"/>
      <c r="F73" s="478"/>
      <c r="G73" s="478"/>
      <c r="H73" s="478"/>
      <c r="I73" s="479">
        <f>SUM(I71:I72)</f>
        <v>1555831.71</v>
      </c>
      <c r="J73" s="208"/>
      <c r="K73" s="208"/>
      <c r="L73" s="219"/>
      <c r="M73" s="219"/>
      <c r="N73" s="427"/>
      <c r="O73" s="205"/>
      <c r="P73" s="205"/>
    </row>
    <row r="74" spans="2:19" x14ac:dyDescent="0.15">
      <c r="B74" s="487"/>
      <c r="C74" s="488"/>
      <c r="D74" s="489"/>
      <c r="E74" s="490"/>
      <c r="F74" s="490"/>
      <c r="G74" s="491"/>
      <c r="H74" s="490"/>
      <c r="I74" s="500"/>
      <c r="J74" s="208"/>
      <c r="K74" s="208"/>
      <c r="L74" s="219"/>
      <c r="M74" s="219"/>
      <c r="N74" s="427"/>
      <c r="O74" s="205"/>
      <c r="P74" s="205"/>
    </row>
    <row r="75" spans="2:19" x14ac:dyDescent="0.15">
      <c r="J75" s="426"/>
      <c r="K75" s="453"/>
      <c r="L75" s="426"/>
      <c r="M75" s="208"/>
      <c r="N75" s="205"/>
      <c r="P75" s="219"/>
      <c r="Q75" s="427"/>
    </row>
    <row r="76" spans="2:19" x14ac:dyDescent="0.15">
      <c r="J76" s="426"/>
      <c r="K76" s="453"/>
      <c r="L76" s="426"/>
      <c r="M76" s="219"/>
      <c r="N76" s="207"/>
      <c r="P76" s="219"/>
      <c r="Q76" s="480"/>
      <c r="R76" s="207"/>
      <c r="S76" s="207"/>
    </row>
    <row r="77" spans="2:19" ht="10.199999999999999" x14ac:dyDescent="0.2">
      <c r="B77" s="502"/>
      <c r="C77" s="503"/>
      <c r="D77" s="504" t="s">
        <v>362</v>
      </c>
      <c r="E77" s="505"/>
      <c r="F77" s="505"/>
      <c r="G77" s="505"/>
      <c r="H77" s="505"/>
      <c r="I77" s="506"/>
      <c r="J77" s="208"/>
      <c r="K77" s="208"/>
      <c r="L77" s="219"/>
      <c r="M77" s="219"/>
      <c r="N77" s="480"/>
      <c r="O77" s="207"/>
      <c r="P77" s="207"/>
    </row>
    <row r="78" spans="2:19" s="207" customFormat="1" x14ac:dyDescent="0.15">
      <c r="B78" s="507"/>
      <c r="C78" s="508"/>
      <c r="D78" s="509"/>
      <c r="E78" s="510"/>
      <c r="F78" s="510"/>
      <c r="G78" s="510"/>
      <c r="H78" s="510"/>
      <c r="I78" s="511"/>
      <c r="J78" s="219"/>
      <c r="K78" s="219"/>
      <c r="L78" s="219"/>
      <c r="M78" s="219"/>
      <c r="N78" s="480"/>
    </row>
    <row r="79" spans="2:19" s="207" customFormat="1" x14ac:dyDescent="0.15">
      <c r="B79" s="512">
        <v>44562</v>
      </c>
      <c r="C79" s="508"/>
      <c r="D79" s="228" t="s">
        <v>363</v>
      </c>
      <c r="E79" s="228"/>
      <c r="F79" s="228"/>
      <c r="G79" s="228"/>
      <c r="H79" s="510"/>
      <c r="I79" s="511"/>
      <c r="J79" s="219"/>
      <c r="K79" s="219"/>
      <c r="L79" s="219"/>
      <c r="M79" s="219"/>
      <c r="N79" s="427"/>
      <c r="O79" s="205"/>
      <c r="P79" s="205"/>
    </row>
    <row r="80" spans="2:19" x14ac:dyDescent="0.15">
      <c r="B80" s="507"/>
      <c r="C80" s="508"/>
      <c r="D80" s="245" t="s">
        <v>364</v>
      </c>
      <c r="E80" s="510"/>
      <c r="F80" s="510"/>
      <c r="G80" s="510"/>
      <c r="H80" s="510"/>
      <c r="I80" s="511"/>
      <c r="J80" s="208"/>
      <c r="K80" s="208"/>
      <c r="L80" s="219"/>
      <c r="M80" s="219"/>
      <c r="N80" s="427"/>
      <c r="O80" s="205"/>
      <c r="P80" s="205"/>
    </row>
    <row r="81" spans="2:16" s="207" customFormat="1" x14ac:dyDescent="0.15">
      <c r="B81" s="512">
        <v>44593</v>
      </c>
      <c r="C81" s="508"/>
      <c r="D81" s="245" t="s">
        <v>365</v>
      </c>
      <c r="E81" s="513"/>
      <c r="F81" s="513"/>
      <c r="G81" s="513"/>
      <c r="H81" s="510"/>
      <c r="I81" s="511">
        <v>-62452.87</v>
      </c>
      <c r="J81" s="219"/>
      <c r="K81" s="219"/>
      <c r="L81" s="219"/>
      <c r="M81" s="219"/>
      <c r="N81" s="480"/>
    </row>
    <row r="82" spans="2:16" s="207" customFormat="1" x14ac:dyDescent="0.15">
      <c r="B82" s="512">
        <v>44593</v>
      </c>
      <c r="C82" s="508"/>
      <c r="D82" s="245" t="s">
        <v>366</v>
      </c>
      <c r="E82" s="513"/>
      <c r="F82" s="513"/>
      <c r="G82" s="513"/>
      <c r="H82" s="510"/>
      <c r="I82" s="511">
        <v>106725</v>
      </c>
      <c r="J82" s="219"/>
      <c r="K82" s="219"/>
      <c r="L82" s="219"/>
      <c r="M82" s="219"/>
      <c r="N82" s="480"/>
    </row>
    <row r="83" spans="2:16" s="207" customFormat="1" x14ac:dyDescent="0.15">
      <c r="B83" s="507"/>
      <c r="C83" s="508"/>
      <c r="D83" s="513" t="s">
        <v>367</v>
      </c>
      <c r="E83" s="510"/>
      <c r="F83" s="510"/>
      <c r="G83" s="510"/>
      <c r="H83" s="510"/>
      <c r="I83" s="511">
        <f>I82/4</f>
        <v>26681.25</v>
      </c>
      <c r="J83" s="219"/>
      <c r="K83" s="219"/>
      <c r="L83" s="219"/>
      <c r="M83" s="219"/>
      <c r="N83" s="480"/>
    </row>
    <row r="84" spans="2:16" x14ac:dyDescent="0.15">
      <c r="B84" s="514"/>
      <c r="C84" s="515"/>
      <c r="D84" s="516"/>
      <c r="E84" s="517"/>
      <c r="F84" s="517"/>
      <c r="G84" s="517"/>
      <c r="H84" s="517"/>
      <c r="I84" s="518"/>
      <c r="J84" s="208"/>
      <c r="K84" s="208"/>
      <c r="L84" s="219"/>
      <c r="M84" s="219"/>
      <c r="N84" s="427"/>
      <c r="O84" s="205"/>
      <c r="P84" s="205"/>
    </row>
  </sheetData>
  <mergeCells count="1">
    <mergeCell ref="D3:E3"/>
  </mergeCells>
  <pageMargins left="0.5" right="0.35" top="0.35" bottom="0.45" header="0.4" footer="0.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6582-E868-4109-AFF3-ED1FBD2603BD}">
  <sheetPr>
    <tabColor rgb="FF6600FF"/>
  </sheetPr>
  <dimension ref="A1:T29"/>
  <sheetViews>
    <sheetView zoomScale="120" zoomScaleNormal="120" zoomScaleSheetLayoutView="100" workbookViewId="0">
      <selection activeCell="L23" sqref="L23"/>
    </sheetView>
  </sheetViews>
  <sheetFormatPr defaultColWidth="11" defaultRowHeight="7.8" x14ac:dyDescent="0.15"/>
  <cols>
    <col min="1" max="1" width="2.21875" style="529" customWidth="1"/>
    <col min="2" max="2" width="6" style="530" customWidth="1"/>
    <col min="3" max="3" width="13.21875" style="531" customWidth="1"/>
    <col min="4" max="4" width="2.21875" style="531" customWidth="1"/>
    <col min="5" max="5" width="7" style="143" bestFit="1" customWidth="1"/>
    <col min="6" max="6" width="5.77734375" style="143" bestFit="1" customWidth="1"/>
    <col min="7" max="7" width="6.77734375" style="143" bestFit="1" customWidth="1"/>
    <col min="8" max="8" width="7" style="143" bestFit="1" customWidth="1"/>
    <col min="9" max="9" width="6.5546875" style="143" bestFit="1" customWidth="1"/>
    <col min="10" max="10" width="7.77734375" style="143" customWidth="1"/>
    <col min="11" max="11" width="7.6640625" style="143" bestFit="1" customWidth="1"/>
    <col min="12" max="12" width="8.109375" style="143" bestFit="1" customWidth="1"/>
    <col min="13" max="13" width="7.33203125" style="143" bestFit="1" customWidth="1"/>
    <col min="14" max="14" width="7" style="143" bestFit="1" customWidth="1"/>
    <col min="15" max="15" width="7.88671875" style="143" bestFit="1" customWidth="1"/>
    <col min="16" max="16" width="8.77734375" style="143" customWidth="1"/>
    <col min="17" max="17" width="9.109375" style="546" customWidth="1"/>
    <col min="18" max="18" width="8.6640625" style="547" bestFit="1" customWidth="1"/>
    <col min="19" max="19" width="2.21875" style="531" customWidth="1"/>
    <col min="20" max="16384" width="11" style="532"/>
  </cols>
  <sheetData>
    <row r="1" spans="1:20" s="9" customFormat="1" x14ac:dyDescent="0.15">
      <c r="A1" s="519"/>
      <c r="C1" s="520" t="s">
        <v>0</v>
      </c>
      <c r="D1" s="521"/>
      <c r="E1" s="522"/>
      <c r="F1" s="523"/>
      <c r="G1" s="139"/>
      <c r="H1" s="521"/>
      <c r="I1" s="523"/>
      <c r="J1" s="523"/>
      <c r="K1" s="522"/>
      <c r="L1" s="524"/>
      <c r="Q1" s="10"/>
    </row>
    <row r="2" spans="1:20" s="20" customFormat="1" ht="12" x14ac:dyDescent="0.25">
      <c r="A2" s="13"/>
      <c r="C2" s="14" t="s">
        <v>368</v>
      </c>
      <c r="D2" s="15"/>
      <c r="E2" s="525"/>
      <c r="F2" s="525"/>
      <c r="G2" s="60"/>
      <c r="H2" s="15"/>
      <c r="I2" s="525"/>
      <c r="J2" s="525"/>
      <c r="K2" s="525"/>
      <c r="L2" s="18"/>
      <c r="Q2" s="19"/>
    </row>
    <row r="3" spans="1:20" s="27" customFormat="1" ht="10.199999999999999" x14ac:dyDescent="0.2">
      <c r="A3" s="21"/>
      <c r="C3" s="61">
        <f>'[11]OA To Do &amp; Notes'!D3</f>
        <v>44593</v>
      </c>
      <c r="D3" s="61"/>
      <c r="G3" s="63"/>
      <c r="H3" s="526"/>
      <c r="I3" s="527"/>
      <c r="J3" s="527"/>
      <c r="K3" s="528"/>
      <c r="L3" s="25"/>
      <c r="Q3" s="26"/>
    </row>
    <row r="4" spans="1:20" x14ac:dyDescent="0.15">
      <c r="Q4" s="143"/>
      <c r="R4" s="143"/>
      <c r="S4" s="143"/>
      <c r="T4" s="143"/>
    </row>
    <row r="5" spans="1:20" x14ac:dyDescent="0.15">
      <c r="Q5" s="143"/>
      <c r="R5" s="143"/>
      <c r="S5" s="143"/>
      <c r="T5" s="143"/>
    </row>
    <row r="6" spans="1:20" x14ac:dyDescent="0.15">
      <c r="A6" s="533"/>
      <c r="B6" s="534"/>
      <c r="C6" s="535"/>
      <c r="D6" s="535"/>
      <c r="F6" s="436"/>
      <c r="G6" s="436"/>
      <c r="H6" s="436"/>
      <c r="I6" s="436"/>
      <c r="J6" s="536"/>
      <c r="Q6" s="143"/>
      <c r="R6" s="143"/>
      <c r="S6" s="143"/>
    </row>
    <row r="7" spans="1:20" s="543" customFormat="1" ht="15.6" x14ac:dyDescent="0.15">
      <c r="A7" s="537"/>
      <c r="B7" s="538"/>
      <c r="C7" s="539"/>
      <c r="D7" s="539"/>
      <c r="E7" s="540">
        <v>44470</v>
      </c>
      <c r="F7" s="540">
        <v>44501</v>
      </c>
      <c r="G7" s="540">
        <v>44531</v>
      </c>
      <c r="H7" s="540">
        <v>44562</v>
      </c>
      <c r="I7" s="540">
        <v>44593</v>
      </c>
      <c r="J7" s="540">
        <v>44621</v>
      </c>
      <c r="K7" s="540">
        <v>44652</v>
      </c>
      <c r="L7" s="540">
        <v>44682</v>
      </c>
      <c r="M7" s="540">
        <v>44713</v>
      </c>
      <c r="N7" s="540">
        <v>44743</v>
      </c>
      <c r="O7" s="540">
        <v>44774</v>
      </c>
      <c r="P7" s="540">
        <v>44805</v>
      </c>
      <c r="Q7" s="541" t="s">
        <v>369</v>
      </c>
      <c r="R7" s="542" t="s">
        <v>370</v>
      </c>
      <c r="S7" s="539"/>
    </row>
    <row r="8" spans="1:20" x14ac:dyDescent="0.15">
      <c r="A8" s="533"/>
      <c r="B8" s="534"/>
      <c r="C8" s="544"/>
      <c r="D8" s="544"/>
      <c r="Q8" s="143"/>
      <c r="R8" s="143"/>
      <c r="S8" s="544"/>
    </row>
    <row r="9" spans="1:20" s="548" customFormat="1" x14ac:dyDescent="0.15">
      <c r="A9" s="545"/>
      <c r="B9" s="534"/>
      <c r="C9" s="535"/>
      <c r="D9" s="535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546"/>
      <c r="R9" s="547"/>
      <c r="S9" s="535"/>
    </row>
    <row r="10" spans="1:20" s="548" customFormat="1" x14ac:dyDescent="0.15">
      <c r="A10" s="545"/>
      <c r="B10" s="534"/>
      <c r="C10" s="535"/>
      <c r="D10" s="535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546"/>
      <c r="R10" s="547"/>
      <c r="S10" s="535"/>
    </row>
    <row r="11" spans="1:20" s="553" customFormat="1" ht="10.199999999999999" x14ac:dyDescent="0.2">
      <c r="A11" s="549"/>
      <c r="B11" s="550"/>
      <c r="C11" s="551" t="s">
        <v>371</v>
      </c>
      <c r="D11" s="551"/>
      <c r="E11" s="552"/>
      <c r="F11" s="552"/>
      <c r="G11" s="552"/>
      <c r="H11" s="552"/>
      <c r="I11" s="552"/>
      <c r="J11" s="552"/>
      <c r="K11" s="552"/>
      <c r="L11" s="552"/>
      <c r="M11" s="552"/>
      <c r="N11" s="552"/>
      <c r="O11" s="552"/>
      <c r="P11" s="552"/>
      <c r="Q11" s="552"/>
      <c r="R11" s="552"/>
      <c r="S11" s="552"/>
    </row>
    <row r="12" spans="1:20" s="554" customFormat="1" x14ac:dyDescent="0.15">
      <c r="A12" s="545"/>
      <c r="B12" s="534"/>
      <c r="C12" s="544"/>
      <c r="D12" s="544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546"/>
      <c r="R12" s="547"/>
      <c r="S12" s="544"/>
    </row>
    <row r="13" spans="1:20" x14ac:dyDescent="0.15">
      <c r="B13" s="534"/>
    </row>
    <row r="14" spans="1:20" x14ac:dyDescent="0.15">
      <c r="A14" s="533"/>
      <c r="B14" s="534" t="s">
        <v>372</v>
      </c>
      <c r="C14" s="535" t="s">
        <v>13</v>
      </c>
      <c r="D14" s="535"/>
      <c r="E14" s="143">
        <v>5382.9</v>
      </c>
      <c r="F14" s="143">
        <v>422.2</v>
      </c>
      <c r="G14" s="143">
        <v>1603</v>
      </c>
      <c r="H14" s="143">
        <v>4072</v>
      </c>
      <c r="I14" s="143">
        <v>1634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546">
        <f>SUM(E14:P14)</f>
        <v>13114.099999999999</v>
      </c>
      <c r="R14" s="547">
        <f>Q14</f>
        <v>13114.099999999999</v>
      </c>
      <c r="S14" s="535"/>
    </row>
    <row r="15" spans="1:20" x14ac:dyDescent="0.15">
      <c r="B15" s="534" t="s">
        <v>372</v>
      </c>
      <c r="C15" s="531" t="s">
        <v>373</v>
      </c>
      <c r="E15" s="143">
        <v>0</v>
      </c>
      <c r="F15" s="143">
        <v>0</v>
      </c>
      <c r="G15" s="143">
        <v>0</v>
      </c>
      <c r="H15" s="143">
        <v>0</v>
      </c>
      <c r="I15" s="143">
        <v>142.51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546">
        <f t="shared" ref="Q15:Q18" si="0">SUM(E15:P15)</f>
        <v>142.51</v>
      </c>
    </row>
    <row r="16" spans="1:20" s="548" customFormat="1" x14ac:dyDescent="0.15">
      <c r="A16" s="555"/>
      <c r="B16" s="534" t="s">
        <v>372</v>
      </c>
      <c r="C16" s="556" t="s">
        <v>374</v>
      </c>
      <c r="D16" s="556"/>
      <c r="E16" s="120">
        <f>E14-E15</f>
        <v>5382.9</v>
      </c>
      <c r="F16" s="120">
        <f t="shared" ref="F16:P16" si="1">F14-F15</f>
        <v>422.2</v>
      </c>
      <c r="G16" s="120">
        <f t="shared" si="1"/>
        <v>1603</v>
      </c>
      <c r="H16" s="120">
        <f t="shared" si="1"/>
        <v>4072</v>
      </c>
      <c r="I16" s="120">
        <f t="shared" si="1"/>
        <v>1491.49</v>
      </c>
      <c r="J16" s="120">
        <f t="shared" si="1"/>
        <v>0</v>
      </c>
      <c r="K16" s="120">
        <f t="shared" si="1"/>
        <v>0</v>
      </c>
      <c r="L16" s="120">
        <f t="shared" si="1"/>
        <v>0</v>
      </c>
      <c r="M16" s="120">
        <f t="shared" si="1"/>
        <v>0</v>
      </c>
      <c r="N16" s="120">
        <f t="shared" si="1"/>
        <v>0</v>
      </c>
      <c r="O16" s="120">
        <f t="shared" si="1"/>
        <v>0</v>
      </c>
      <c r="P16" s="120">
        <f t="shared" si="1"/>
        <v>0</v>
      </c>
      <c r="Q16" s="546">
        <f t="shared" si="0"/>
        <v>12971.589999999998</v>
      </c>
      <c r="R16" s="547"/>
      <c r="S16" s="556"/>
    </row>
    <row r="17" spans="1:19" x14ac:dyDescent="0.15">
      <c r="B17" s="534" t="s">
        <v>372</v>
      </c>
      <c r="C17" s="531" t="s">
        <v>14</v>
      </c>
      <c r="E17" s="143">
        <v>-180</v>
      </c>
      <c r="F17" s="143">
        <v>99.22</v>
      </c>
      <c r="G17" s="143">
        <v>9.2200000000000006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546">
        <f t="shared" si="0"/>
        <v>-71.56</v>
      </c>
      <c r="R17" s="547">
        <f>SUM(Q15+Q17)</f>
        <v>70.949999999999989</v>
      </c>
    </row>
    <row r="18" spans="1:19" s="548" customFormat="1" x14ac:dyDescent="0.15">
      <c r="A18" s="555"/>
      <c r="B18" s="534" t="s">
        <v>372</v>
      </c>
      <c r="C18" s="556" t="s">
        <v>375</v>
      </c>
      <c r="D18" s="556"/>
      <c r="E18" s="120">
        <f>E16-E17</f>
        <v>5562.9</v>
      </c>
      <c r="F18" s="120">
        <f t="shared" ref="F18:P18" si="2">F16-F17</f>
        <v>322.98</v>
      </c>
      <c r="G18" s="120">
        <f t="shared" si="2"/>
        <v>1593.78</v>
      </c>
      <c r="H18" s="120">
        <f t="shared" si="2"/>
        <v>4072</v>
      </c>
      <c r="I18" s="120">
        <f t="shared" si="2"/>
        <v>1491.49</v>
      </c>
      <c r="J18" s="120">
        <f t="shared" si="2"/>
        <v>0</v>
      </c>
      <c r="K18" s="120">
        <f t="shared" si="2"/>
        <v>0</v>
      </c>
      <c r="L18" s="120">
        <f t="shared" si="2"/>
        <v>0</v>
      </c>
      <c r="M18" s="120">
        <f t="shared" si="2"/>
        <v>0</v>
      </c>
      <c r="N18" s="120">
        <f t="shared" si="2"/>
        <v>0</v>
      </c>
      <c r="O18" s="120">
        <f t="shared" si="2"/>
        <v>0</v>
      </c>
      <c r="P18" s="120">
        <f t="shared" si="2"/>
        <v>0</v>
      </c>
      <c r="Q18" s="546">
        <f t="shared" si="0"/>
        <v>13043.15</v>
      </c>
      <c r="R18" s="547">
        <f>R14-R17</f>
        <v>13043.149999999998</v>
      </c>
      <c r="S18" s="556"/>
    </row>
    <row r="19" spans="1:19" s="548" customFormat="1" x14ac:dyDescent="0.15">
      <c r="A19" s="555"/>
      <c r="B19" s="534"/>
      <c r="C19" s="556"/>
      <c r="D19" s="556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546"/>
      <c r="R19" s="547"/>
      <c r="S19" s="556"/>
    </row>
    <row r="22" spans="1:19" s="561" customFormat="1" ht="10.199999999999999" x14ac:dyDescent="0.2">
      <c r="A22" s="557"/>
      <c r="B22" s="558"/>
      <c r="C22" s="551" t="s">
        <v>376</v>
      </c>
      <c r="D22" s="551"/>
      <c r="E22" s="552"/>
      <c r="F22" s="552"/>
      <c r="G22" s="552"/>
      <c r="H22" s="552"/>
      <c r="I22" s="552"/>
      <c r="J22" s="552"/>
      <c r="K22" s="552"/>
      <c r="L22" s="552"/>
      <c r="M22" s="552"/>
      <c r="N22" s="552"/>
      <c r="O22" s="552"/>
      <c r="P22" s="552"/>
      <c r="Q22" s="559"/>
      <c r="R22" s="560"/>
      <c r="S22" s="559"/>
    </row>
    <row r="23" spans="1:19" x14ac:dyDescent="0.15">
      <c r="C23" s="544"/>
      <c r="D23" s="544"/>
      <c r="S23" s="544"/>
    </row>
    <row r="24" spans="1:19" x14ac:dyDescent="0.15">
      <c r="B24" s="534"/>
    </row>
    <row r="25" spans="1:19" x14ac:dyDescent="0.15">
      <c r="A25" s="533"/>
      <c r="B25" s="534" t="s">
        <v>31</v>
      </c>
      <c r="C25" s="535" t="s">
        <v>13</v>
      </c>
      <c r="D25" s="535"/>
      <c r="E25" s="143">
        <v>0</v>
      </c>
      <c r="F25" s="143">
        <v>0</v>
      </c>
      <c r="G25" s="143">
        <v>1260</v>
      </c>
      <c r="H25" s="143">
        <v>20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546">
        <f>SUM(E25:P25)</f>
        <v>1280</v>
      </c>
      <c r="R25" s="547">
        <f>Q25</f>
        <v>1280</v>
      </c>
      <c r="S25" s="535"/>
    </row>
    <row r="26" spans="1:19" x14ac:dyDescent="0.15">
      <c r="B26" s="534" t="s">
        <v>31</v>
      </c>
      <c r="C26" s="531" t="s">
        <v>373</v>
      </c>
      <c r="E26" s="143">
        <v>294.61</v>
      </c>
      <c r="F26" s="143">
        <v>0</v>
      </c>
      <c r="G26" s="143">
        <v>1454.16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546">
        <f t="shared" ref="Q26:Q29" si="3">SUM(E26:P26)</f>
        <v>1748.77</v>
      </c>
    </row>
    <row r="27" spans="1:19" s="548" customFormat="1" x14ac:dyDescent="0.15">
      <c r="A27" s="555"/>
      <c r="B27" s="534" t="s">
        <v>31</v>
      </c>
      <c r="C27" s="556" t="s">
        <v>374</v>
      </c>
      <c r="D27" s="556"/>
      <c r="E27" s="120">
        <f>E25-E26</f>
        <v>-294.61</v>
      </c>
      <c r="F27" s="120">
        <f t="shared" ref="F27:P27" si="4">F25-F26</f>
        <v>0</v>
      </c>
      <c r="G27" s="120">
        <f t="shared" si="4"/>
        <v>-194.16000000000008</v>
      </c>
      <c r="H27" s="120">
        <f t="shared" si="4"/>
        <v>20</v>
      </c>
      <c r="I27" s="120">
        <f t="shared" si="4"/>
        <v>0</v>
      </c>
      <c r="J27" s="120">
        <f t="shared" si="4"/>
        <v>0</v>
      </c>
      <c r="K27" s="120">
        <f t="shared" si="4"/>
        <v>0</v>
      </c>
      <c r="L27" s="120">
        <f t="shared" si="4"/>
        <v>0</v>
      </c>
      <c r="M27" s="120">
        <f t="shared" si="4"/>
        <v>0</v>
      </c>
      <c r="N27" s="120">
        <f t="shared" si="4"/>
        <v>0</v>
      </c>
      <c r="O27" s="120">
        <f t="shared" si="4"/>
        <v>0</v>
      </c>
      <c r="P27" s="120">
        <f t="shared" si="4"/>
        <v>0</v>
      </c>
      <c r="Q27" s="546">
        <f t="shared" si="3"/>
        <v>-468.7700000000001</v>
      </c>
      <c r="R27" s="547"/>
      <c r="S27" s="556"/>
    </row>
    <row r="28" spans="1:19" x14ac:dyDescent="0.15">
      <c r="B28" s="534" t="s">
        <v>31</v>
      </c>
      <c r="C28" s="531" t="s">
        <v>14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546">
        <f t="shared" si="3"/>
        <v>0</v>
      </c>
      <c r="R28" s="547">
        <f>SUM(Q26+Q28)</f>
        <v>1748.77</v>
      </c>
    </row>
    <row r="29" spans="1:19" s="548" customFormat="1" x14ac:dyDescent="0.15">
      <c r="A29" s="555"/>
      <c r="B29" s="534" t="s">
        <v>31</v>
      </c>
      <c r="C29" s="556" t="s">
        <v>375</v>
      </c>
      <c r="D29" s="556"/>
      <c r="E29" s="120">
        <f>E27-E28</f>
        <v>-294.61</v>
      </c>
      <c r="F29" s="120">
        <f t="shared" ref="F29:P29" si="5">F27-F28</f>
        <v>0</v>
      </c>
      <c r="G29" s="120">
        <f t="shared" si="5"/>
        <v>-194.16000000000008</v>
      </c>
      <c r="H29" s="120">
        <f t="shared" si="5"/>
        <v>20</v>
      </c>
      <c r="I29" s="120">
        <f t="shared" si="5"/>
        <v>0</v>
      </c>
      <c r="J29" s="120">
        <f t="shared" si="5"/>
        <v>0</v>
      </c>
      <c r="K29" s="120">
        <f t="shared" si="5"/>
        <v>0</v>
      </c>
      <c r="L29" s="120">
        <f t="shared" si="5"/>
        <v>0</v>
      </c>
      <c r="M29" s="120">
        <f t="shared" si="5"/>
        <v>0</v>
      </c>
      <c r="N29" s="120">
        <f t="shared" si="5"/>
        <v>0</v>
      </c>
      <c r="O29" s="120">
        <f t="shared" si="5"/>
        <v>0</v>
      </c>
      <c r="P29" s="120">
        <f t="shared" si="5"/>
        <v>0</v>
      </c>
      <c r="Q29" s="546">
        <f t="shared" si="3"/>
        <v>-468.7700000000001</v>
      </c>
      <c r="R29" s="547">
        <f>R25-R28</f>
        <v>-468.77</v>
      </c>
      <c r="S29" s="556"/>
    </row>
  </sheetData>
  <pageMargins left="0.25" right="0.25" top="0.65" bottom="0.4" header="0.4" footer="0.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Financials Snapshot 21-22 Feb</vt:lpstr>
      <vt:lpstr>Fiscal Highlights 21-22 Feb</vt:lpstr>
      <vt:lpstr>Income Statement 21-22 Feb</vt:lpstr>
      <vt:lpstr>Bainbridge Is 21-22 Feb</vt:lpstr>
      <vt:lpstr>Committees 21-22 Feb</vt:lpstr>
      <vt:lpstr>Balance Sheet 21-22 Feb</vt:lpstr>
      <vt:lpstr>Banking &amp; InvestM 21-22 Feb</vt:lpstr>
      <vt:lpstr>Capital 21-22 Feb</vt:lpstr>
      <vt:lpstr>SpiritsStores 21-22 Feb</vt:lpstr>
      <vt:lpstr>Membership 21-22 Feb</vt:lpstr>
      <vt:lpstr>'Bainbridge Is 21-22 Feb'!Print_Area</vt:lpstr>
      <vt:lpstr>'Balance Sheet 21-22 Feb'!Print_Area</vt:lpstr>
      <vt:lpstr>'Banking &amp; InvestM 21-22 Feb'!Print_Area</vt:lpstr>
      <vt:lpstr>'Capital 21-22 Feb'!Print_Area</vt:lpstr>
      <vt:lpstr>'Committees 21-22 Feb'!Print_Area</vt:lpstr>
      <vt:lpstr>'Financials Snapshot 21-22 Feb'!Print_Area</vt:lpstr>
      <vt:lpstr>'Fiscal Highlights 21-22 Feb'!Print_Area</vt:lpstr>
      <vt:lpstr>'Income Statement 21-22 Feb'!Print_Area</vt:lpstr>
      <vt:lpstr>'Membership 21-22 Feb'!Print_Area</vt:lpstr>
      <vt:lpstr>'SpiritsStores 21-22 Feb'!Print_Area</vt:lpstr>
      <vt:lpstr>'Financials Snapshot 21-22 Feb'!Print_Titles</vt:lpstr>
      <vt:lpstr>'Fiscal Highlights 21-22 Feb'!Print_Titles</vt:lpstr>
      <vt:lpstr>'Membership 21-22 Feb'!Print_Titles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Carlson</dc:creator>
  <cp:lastModifiedBy>Joyce Carlson</cp:lastModifiedBy>
  <cp:lastPrinted>2022-03-13T11:30:31Z</cp:lastPrinted>
  <dcterms:created xsi:type="dcterms:W3CDTF">2022-03-11T11:40:06Z</dcterms:created>
  <dcterms:modified xsi:type="dcterms:W3CDTF">2022-03-13T11:30:37Z</dcterms:modified>
</cp:coreProperties>
</file>