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cae19bb150c8d329/Documents/2 - QUEEN CITY/Financials FY2021-2022/1 - FY 21-22 Reporting/2022.04 Reporting/"/>
    </mc:Choice>
  </mc:AlternateContent>
  <xr:revisionPtr revIDLastSave="4" documentId="8_{82DDA43A-0041-464C-98BD-AAF1B947C786}" xr6:coauthVersionLast="47" xr6:coauthVersionMax="47" xr10:uidLastSave="{7ABBB4E0-95F9-4B79-8FC1-0275C5FC2386}"/>
  <bookViews>
    <workbookView xWindow="-108" yWindow="-108" windowWidth="23256" windowHeight="12576" firstSheet="3" activeTab="7" xr2:uid="{13DBA1E4-4F93-479C-A38A-5CDE1FB494DF}"/>
  </bookViews>
  <sheets>
    <sheet name="Financials Snapshot 21-22" sheetId="1" r:id="rId1"/>
    <sheet name="Fiscal Highlights 21-22" sheetId="2" r:id="rId2"/>
    <sheet name="Income Statement 21-22" sheetId="3" r:id="rId3"/>
    <sheet name="Bainbridge Is 21-22" sheetId="4" r:id="rId4"/>
    <sheet name="Committees 21-22" sheetId="5" r:id="rId5"/>
    <sheet name="Balance Sheet 21-22" sheetId="6" r:id="rId6"/>
    <sheet name="Banking &amp; InvestM 21-22" sheetId="7" r:id="rId7"/>
    <sheet name="Capital 21-22" sheetId="8" r:id="rId8"/>
    <sheet name="SpiritsStores 21-22" sheetId="9" r:id="rId9"/>
    <sheet name="Membership 21-22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CTIVE" localSheetId="0">'[1]Dues Structure'!$B$12</definedName>
    <definedName name="ACTIVE">'[2]Dues Structure'!$B$12</definedName>
    <definedName name="AprSun1">DATEVALUE("4/1/"&amp;'[3]2018'!$B$1)-WEEKDAY(DATEVALUE("4/1/"&amp;'[3]2018'!$B$1))+1</definedName>
    <definedName name="AugSun1">DATEVALUE("8/1/"&amp;'[3]2018'!$B$1)-WEEKDAY(DATEVALUE("8/1/"&amp;'[3]2018'!$B$1))+1</definedName>
    <definedName name="Calendar" localSheetId="3">'Bainbridge Is 21-22'!DaysAndWeeks + DateOfFirst - WEEKDAY(DateOfFirst,2)</definedName>
    <definedName name="Calendar" localSheetId="5">'Balance Sheet 21-22'!DaysAndWeeks + DateOfFirst - WEEKDAY(DateOfFirst,2)</definedName>
    <definedName name="Calendar" localSheetId="6">'Banking &amp; InvestM 21-22'!DaysAndWeeks + DateOfFirst - WEEKDAY(DateOfFirst,2)</definedName>
    <definedName name="Calendar" localSheetId="7">'Capital 21-22'!DaysAndWeeks + DateOfFirst - WEEKDAY(DateOfFirst,2)</definedName>
    <definedName name="Calendar" localSheetId="4">'Committees 21-22'!DaysAndWeeks + DateOfFirst - WEEKDAY(DateOfFirst,2)</definedName>
    <definedName name="Calendar" localSheetId="0">'[4]Officers Cmtes Appts'!DaysAndWeeks + DateOfFirst - WEEKDAY(DateOfFirst,2)</definedName>
    <definedName name="Calendar" localSheetId="1">[5]!DaysAndWeeks + DateOfFirst - WEEKDAY(DateOfFirst,2)</definedName>
    <definedName name="Calendar" localSheetId="2">'Income Statement 21-22'!DaysAndWeeks + DateOfFirst - WEEKDAY(DateOfFirst,2)</definedName>
    <definedName name="Calendar" localSheetId="9">'Membership 21-22'!DaysAndWeeks + DateOfFirst - WEEKDAY(DateOfFirst,2)</definedName>
    <definedName name="Calendar" localSheetId="8">[6]!DaysAndWeeks + DateOfFirst - WEEKDAY(DateOfFirst,2)</definedName>
    <definedName name="Calendar">DaysAndWeeks + DateOfFirst - WEEKDAY(DateOfFirst,2)</definedName>
    <definedName name="CalendarYear" localSheetId="5">#REF!</definedName>
    <definedName name="CalendarYear" localSheetId="6">#REF!</definedName>
    <definedName name="CalendarYear" localSheetId="7">#REF!</definedName>
    <definedName name="CalendarYear" localSheetId="0">#REF!</definedName>
    <definedName name="CalendarYear" localSheetId="1">#REF!</definedName>
    <definedName name="CalendarYear" localSheetId="9">#REF!</definedName>
    <definedName name="CalendarYear">#REF!</definedName>
    <definedName name="CalYear">[7]Settings!$R$4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0">#REF!</definedName>
    <definedName name="_xlnm.Database" localSheetId="1">#REF!</definedName>
    <definedName name="_xlnm.Database" localSheetId="9">#REF!</definedName>
    <definedName name="_xlnm.Database">#REF!</definedName>
    <definedName name="Days" localSheetId="3">{0,1,2,3,4,5,6} + {0;1;2;3;4;5}*7</definedName>
    <definedName name="Days" localSheetId="5">{0,1,2,3,4,5,6} + {0;1;2;3;4;5}*7</definedName>
    <definedName name="Days" localSheetId="6">{0,1,2,3,4,5,6} + {0;1;2;3;4;5}*7</definedName>
    <definedName name="Days" localSheetId="7">{0,1,2,3,4,5,6} + {0;1;2;3;4;5}*7</definedName>
    <definedName name="Days" localSheetId="4">{0,1,2,3,4,5,6} + {0;1;2;3;4;5}*7</definedName>
    <definedName name="Days" localSheetId="0">{0,1,2,3,4,5,6} + {0;1;2;3;4;5}*7</definedName>
    <definedName name="Days" localSheetId="1">{0,1,2,3,4,5,6} + {0;1;2;3;4;5}*7</definedName>
    <definedName name="Days" localSheetId="2">{0,1,2,3,4,5,6} + {0;1;2;3;4;5}*7</definedName>
    <definedName name="Days" localSheetId="9">{0,1,2,3,4,5,6} + {0;1;2;3;4;5}*7</definedName>
    <definedName name="Days" localSheetId="8">{0,1,2,3,4,5,6} + {0;1;2;3;4;5}*7</definedName>
    <definedName name="Days">{0,1,2,3,4,5,6} + {0;1;2;3;4;5}*7</definedName>
    <definedName name="DaysAndWeeks" localSheetId="3">{0,1,2,3,4,5,6} + {0;1;2;3;4;5}*7</definedName>
    <definedName name="DaysAndWeeks" localSheetId="5">{0,1,2,3,4,5,6} + {0;1;2;3;4;5}*7</definedName>
    <definedName name="DaysAndWeeks" localSheetId="6">{0,1,2,3,4,5,6} + {0;1;2;3;4;5}*7</definedName>
    <definedName name="DaysAndWeeks" localSheetId="7">{0,1,2,3,4,5,6} + {0;1;2;3;4;5}*7</definedName>
    <definedName name="DaysAndWeeks" localSheetId="4">{0,1,2,3,4,5,6} + {0;1;2;3;4;5}*7</definedName>
    <definedName name="DaysAndWeeks" localSheetId="0">{0,1,2,3,4,5,6} + {0;1;2;3;4;5}*7</definedName>
    <definedName name="DaysAndWeeks" localSheetId="1">{0,1,2,3,4,5,6} + {0;1;2;3;4;5}*7</definedName>
    <definedName name="DaysAndWeeks" localSheetId="2">{0,1,2,3,4,5,6} + {0;1;2;3;4;5}*7</definedName>
    <definedName name="DaysAndWeeks" localSheetId="9">{0,1,2,3,4,5,6} + {0;1;2;3;4;5}*7</definedName>
    <definedName name="DaysAndWeeks" localSheetId="8">{0,1,2,3,4,5,6} + {0;1;2;3;4;5}*7</definedName>
    <definedName name="DaysAndWeeks">{0,1,2,3,4,5,6} + {0;1;2;3;4;5}*7</definedName>
    <definedName name="DecSun1">DATEVALUE("12/1/"&amp;'[3]2018'!$B$1)-WEEKDAY(DATEVALUE("12/1/"&amp;'[3]2018'!$B$1))+1</definedName>
    <definedName name="ER">"#REF!"</definedName>
    <definedName name="_xlnm.Extract" localSheetId="5">#REF!</definedName>
    <definedName name="_xlnm.Extract" localSheetId="6">#REF!</definedName>
    <definedName name="_xlnm.Extract" localSheetId="7">#REF!</definedName>
    <definedName name="_xlnm.Extract" localSheetId="0">#REF!</definedName>
    <definedName name="_xlnm.Extract" localSheetId="1">#REF!</definedName>
    <definedName name="_xlnm.Extract" localSheetId="9">#REF!</definedName>
    <definedName name="_xlnm.Extract">#REF!</definedName>
    <definedName name="FebSun1">DATEVALUE("2/1/"&amp;'[3]2018'!$B$1)-WEEKDAY(DATEVALUE("2/1/"&amp;'[3]2018'!$B$1))+1</definedName>
    <definedName name="JanSun1">DATEVALUE("1/1/"&amp;'[3]2018'!$B$1)-WEEKDAY(DATEVALUE("1/1/"&amp;'[3]2018'!$B$1))+1</definedName>
    <definedName name="JulSun1">DATEVALUE("7/1/"&amp;'[3]2018'!$B$1)-WEEKDAY(DATEVALUE("7/1/"&amp;'[3]2018'!$B$1))+1</definedName>
    <definedName name="JunSun1">DATEVALUE("6/1/"&amp;'[3]2018'!$B$1)-WEEKDAY(DATEVALUE("6/1/"&amp;'[3]2018'!$B$1))+1</definedName>
    <definedName name="LIFE" localSheetId="0">'[1]Dues Structure'!$B$13</definedName>
    <definedName name="LIFE">'[2]Dues Structure'!$B$13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Sun1">DATEVALUE("3/1/"&amp;'[3]2018'!$B$1)-WEEKDAY(DATEVALUE("3/1/"&amp;'[3]2018'!$B$1))+1</definedName>
    <definedName name="MayMondays" localSheetId="3">SUM((WEEKDAY(DATE(CalYear,5,(ROW(INDIRECT("1:"&amp;DAY(DATE(CalYear,5+1,0)))))))=2)*1)</definedName>
    <definedName name="MayMondays" localSheetId="5">SUM((WEEKDAY(DATE([0]!CalYear,5,(ROW(INDIRECT("1:"&amp;DAY(DATE([0]!CalYear,5+1,0)))))))=2)*1)</definedName>
    <definedName name="MayMondays" localSheetId="6">SUM((WEEKDAY(DATE(CalYear,5,(ROW(INDIRECT("1:"&amp;DAY(DATE(CalYear,5+1,0)))))))=2)*1)</definedName>
    <definedName name="MayMondays" localSheetId="7">SUM((WEEKDAY(DATE(CalYear,5,(ROW(INDIRECT("1:"&amp;DAY(DATE(CalYear,5+1,0)))))))=2)*1)</definedName>
    <definedName name="MayMondays" localSheetId="4">SUM((WEEKDAY(DATE(CalYear,5,(ROW(INDIRECT("1:"&amp;DAY(DATE(CalYear,5+1,0)))))))=2)*1)</definedName>
    <definedName name="MayMondays" localSheetId="0">SUM((WEEKDAY(DATE([8]!CalYear,5,(ROW(INDIRECT("1:"&amp;DAY(DATE([8]!CalYear,5+1,0)))))))=2)*1)</definedName>
    <definedName name="MayMondays" localSheetId="1">SUM((WEEKDAY(DATE([9]!CalYear,5,(ROW(INDIRECT("1:"&amp;DAY(DATE([9]!CalYear,5+1,0)))))))=2)*1)</definedName>
    <definedName name="MayMondays" localSheetId="2">SUM((WEEKDAY(DATE(CalYear,5,(ROW(INDIRECT("1:"&amp;DAY(DATE(CalYear,5+1,0)))))))=2)*1)</definedName>
    <definedName name="MayMondays" localSheetId="9">SUM((WEEKDAY(DATE(CalYear,5,(ROW(INDIRECT("1:"&amp;DAY(DATE(CalYear,5+1,0)))))))=2)*1)</definedName>
    <definedName name="MayMondays" localSheetId="8">SUM((WEEKDAY(DATE(CalYear,5,(ROW(INDIRECT("1:"&amp;DAY(DATE(CalYear,5+1,0)))))))=2)*1)</definedName>
    <definedName name="MayMondays">SUM((WEEKDAY(DATE(CalYear,5,(ROW(INDIRECT("1:"&amp;DAY(DATE(CalYear,5+1,0)))))))=2)*1)</definedName>
    <definedName name="MaySun1">DATEVALUE("5/1/"&amp;'[3]2018'!$B$1)-WEEKDAY(DATEVALUE("5/1/"&amp;'[3]2018'!$B$1))+1</definedName>
    <definedName name="Minutes" localSheetId="3">[10]!DaysAndWeeks + DateOfFirst - WEEKDAY(DateOfFirst,2)</definedName>
    <definedName name="Minutes" localSheetId="5">[10]!DaysAndWeeks + DateOfFirst - WEEKDAY(DateOfFirst,2)</definedName>
    <definedName name="Minutes" localSheetId="6">[10]!DaysAndWeeks + DateOfFirst - WEEKDAY(DateOfFirst,2)</definedName>
    <definedName name="Minutes" localSheetId="7">[10]!DaysAndWeeks + DateOfFirst - WEEKDAY(DateOfFirst,2)</definedName>
    <definedName name="Minutes" localSheetId="4">[10]!DaysAndWeeks + DateOfFirst - WEEKDAY(DateOfFirst,2)</definedName>
    <definedName name="Minutes" localSheetId="0">[10]!DaysAndWeeks + DateOfFirst - WEEKDAY(DateOfFirst,2)</definedName>
    <definedName name="Minutes" localSheetId="1">[10]!DaysAndWeeks + DateOfFirst - WEEKDAY(DateOfFirst,2)</definedName>
    <definedName name="Minutes" localSheetId="2">[10]!DaysAndWeeks + DateOfFirst - WEEKDAY(DateOfFirst,2)</definedName>
    <definedName name="Minutes" localSheetId="9">[10]!DaysAndWeeks + DateOfFirst - WEEKDAY(DateOfFirst,2)</definedName>
    <definedName name="Minutes" localSheetId="8">[10]!DaysAndWeeks + DateOfFirst - WEEKDAY(DateOfFirst,2)</definedName>
    <definedName name="Minutes">[10]!DaysAndWeeks + DateOfFirst - WEEKDAY(DateOfFirst,2)</definedName>
    <definedName name="NovSun1">DATEVALUE("11/1/"&amp;'[3]2018'!$B$1)-WEEKDAY(DATEVALUE("11/1/"&amp;'[3]2018'!$B$1))+1</definedName>
    <definedName name="Observed">[7]Settings!$I$6</definedName>
    <definedName name="OctSun1">DATEVALUE("10/1/"&amp;'[3]2018'!$B$1)-WEEKDAY(DATEVALUE("10/1/"&amp;'[3]2018'!$B$1))+1</definedName>
    <definedName name="_xlnm.Print_Area" localSheetId="3">'Bainbridge Is 21-22'!$A$1:$L$57</definedName>
    <definedName name="_xlnm.Print_Area" localSheetId="5">'Balance Sheet 21-22'!$A$1:$K$86</definedName>
    <definedName name="_xlnm.Print_Area" localSheetId="6">'Banking &amp; InvestM 21-22'!$A$1:$K$76</definedName>
    <definedName name="_xlnm.Print_Area" localSheetId="7">'Capital 21-22'!$A$1:$K$91</definedName>
    <definedName name="_xlnm.Print_Area" localSheetId="4">'Committees 21-22'!$A$1:$K$71</definedName>
    <definedName name="_xlnm.Print_Area" localSheetId="0">'Financials Snapshot 21-22'!$A$1:$L$49</definedName>
    <definedName name="_xlnm.Print_Area" localSheetId="1">'Fiscal Highlights 21-22'!$A$1:$D$37</definedName>
    <definedName name="_xlnm.Print_Area" localSheetId="2">'Income Statement 21-22'!$A$1:$L$81</definedName>
    <definedName name="_xlnm.Print_Area" localSheetId="9">'Membership 21-22'!$A$1:$Q$68</definedName>
    <definedName name="_xlnm.Print_Area" localSheetId="8">'SpiritsStores 21-22'!$A$1:$R$42</definedName>
    <definedName name="_xlnm.Print_Titles" localSheetId="0">'Financials Snapshot 21-22'!$2:$9</definedName>
    <definedName name="_xlnm.Print_Titles" localSheetId="1">'Fiscal Highlights 21-22'!$2:$6</definedName>
    <definedName name="_xlnm.Print_Titles" localSheetId="9">'Membership 21-22'!$1:$8</definedName>
    <definedName name="RI">"#REF!"</definedName>
    <definedName name="SENIOR" localSheetId="0">'[1]Dues Structure'!$B$14</definedName>
    <definedName name="SENIOR">'[2]Dues Structure'!$B$14</definedName>
    <definedName name="SepSun1">DATEVALUE("9/1/"&amp;'[3]2018'!$B$1)-WEEKDAY(DATEVALUE("9/1/"&amp;'[3]2018'!$B$1))+1</definedName>
    <definedName name="ShowHolidays">[7]Settings!$I$5</definedName>
    <definedName name="ShowObserved">[7]Settings!$I$7</definedName>
    <definedName name="SOCIAL" localSheetId="0">'[1]Dues Structure'!$B$15</definedName>
    <definedName name="SOCIAL">'[2]Dues Structure'!$B$15</definedName>
    <definedName name="WeekStart" localSheetId="5">#REF!</definedName>
    <definedName name="WeekStart" localSheetId="6">#REF!</definedName>
    <definedName name="WeekStart" localSheetId="7">#REF!</definedName>
    <definedName name="WeekStart" localSheetId="0">#REF!</definedName>
    <definedName name="WeekStart" localSheetId="1">#REF!</definedName>
    <definedName name="WeekStart" localSheetId="9">#REF!</definedName>
    <definedName name="WeekStart">#REF!</definedName>
    <definedName name="wrn.ALL._.REPORTS." localSheetId="3" hidden="1">{"budget totals by year",#N/A,TRUE,"budg2005";"maint labor by year",#N/A,TRUE,"maint labor";"budget by month",#N/A,TRUE,"budg2005";"maint labor by month",#N/A,TRUE,"maint labor"}</definedName>
    <definedName name="wrn.ALL._.REPORTS." localSheetId="5" hidden="1">{"budget totals by year",#N/A,TRUE,"budg2005";"maint labor by year",#N/A,TRUE,"maint labor";"budget by month",#N/A,TRUE,"budg2005";"maint labor by month",#N/A,TRUE,"maint labor"}</definedName>
    <definedName name="wrn.ALL._.REPORTS." localSheetId="6" hidden="1">{"budget totals by year",#N/A,TRUE,"budg2005";"maint labor by year",#N/A,TRUE,"maint labor";"budget by month",#N/A,TRUE,"budg2005";"maint labor by month",#N/A,TRUE,"maint labor"}</definedName>
    <definedName name="wrn.ALL._.REPORTS." localSheetId="7" hidden="1">{"budget totals by year",#N/A,TRUE,"budg2005";"maint labor by year",#N/A,TRUE,"maint labor";"budget by month",#N/A,TRUE,"budg2005";"maint labor by month",#N/A,TRUE,"maint labor"}</definedName>
    <definedName name="wrn.ALL._.REPORTS." localSheetId="4" hidden="1">{"budget totals by year",#N/A,TRUE,"budg2005";"maint labor by year",#N/A,TRUE,"maint labor";"budget by month",#N/A,TRUE,"budg2005";"maint labor by month",#N/A,TRUE,"maint labor"}</definedName>
    <definedName name="wrn.ALL._.REPORTS." localSheetId="0" hidden="1">{"budget totals by year",#N/A,TRUE,"budg2005";"maint labor by year",#N/A,TRUE,"maint labor";"budget by month",#N/A,TRUE,"budg2005";"maint labor by month",#N/A,TRUE,"maint labor"}</definedName>
    <definedName name="wrn.ALL._.REPORTS." localSheetId="1" hidden="1">{"budget totals by year",#N/A,TRUE,"budg2005";"maint labor by year",#N/A,TRUE,"maint labor";"budget by month",#N/A,TRUE,"budg2005";"maint labor by month",#N/A,TRUE,"maint labor"}</definedName>
    <definedName name="wrn.ALL._.REPORTS." localSheetId="2" hidden="1">{"budget totals by year",#N/A,TRUE,"budg2005";"maint labor by year",#N/A,TRUE,"maint labor";"budget by month",#N/A,TRUE,"budg2005";"maint labor by month",#N/A,TRUE,"maint labor"}</definedName>
    <definedName name="wrn.ALL._.REPORTS." localSheetId="9" hidden="1">{"budget totals by year",#N/A,TRUE,"budg2005";"maint labor by year",#N/A,TRUE,"maint labor";"budget by month",#N/A,TRUE,"budg2005";"maint labor by month",#N/A,TRUE,"maint labor"}</definedName>
    <definedName name="wrn.ALL._.REPORTS." localSheetId="8" hidden="1">{"budget totals by year",#N/A,TRUE,"budg2005";"maint labor by year",#N/A,TRUE,"maint labor";"budget by month",#N/A,TRUE,"budg2005";"maint labor by month",#N/A,TRUE,"maint labor"}</definedName>
    <definedName name="wrn.ALL._.REPORTS." hidden="1">{"budget totals by year",#N/A,TRUE,"budg2005";"maint labor by year",#N/A,TRUE,"maint labor";"budget by month",#N/A,TRUE,"budg2005";"maint labor by month",#N/A,TRUE,"maint labor"}</definedName>
    <definedName name="wrn.BY._.MONTH." localSheetId="3" hidden="1">{"budget by month",#N/A,TRUE,"budg2005";"maint labor by month",#N/A,TRUE,"maint labor"}</definedName>
    <definedName name="wrn.BY._.MONTH." localSheetId="5" hidden="1">{"budget by month",#N/A,TRUE,"budg2005";"maint labor by month",#N/A,TRUE,"maint labor"}</definedName>
    <definedName name="wrn.BY._.MONTH." localSheetId="6" hidden="1">{"budget by month",#N/A,TRUE,"budg2005";"maint labor by month",#N/A,TRUE,"maint labor"}</definedName>
    <definedName name="wrn.BY._.MONTH." localSheetId="7" hidden="1">{"budget by month",#N/A,TRUE,"budg2005";"maint labor by month",#N/A,TRUE,"maint labor"}</definedName>
    <definedName name="wrn.BY._.MONTH." localSheetId="4" hidden="1">{"budget by month",#N/A,TRUE,"budg2005";"maint labor by month",#N/A,TRUE,"maint labor"}</definedName>
    <definedName name="wrn.BY._.MONTH." localSheetId="0" hidden="1">{"budget by month",#N/A,TRUE,"budg2005";"maint labor by month",#N/A,TRUE,"maint labor"}</definedName>
    <definedName name="wrn.BY._.MONTH." localSheetId="1" hidden="1">{"budget by month",#N/A,TRUE,"budg2005";"maint labor by month",#N/A,TRUE,"maint labor"}</definedName>
    <definedName name="wrn.BY._.MONTH." localSheetId="2" hidden="1">{"budget by month",#N/A,TRUE,"budg2005";"maint labor by month",#N/A,TRUE,"maint labor"}</definedName>
    <definedName name="wrn.BY._.MONTH." localSheetId="9" hidden="1">{"budget by month",#N/A,TRUE,"budg2005";"maint labor by month",#N/A,TRUE,"maint labor"}</definedName>
    <definedName name="wrn.BY._.MONTH." localSheetId="8" hidden="1">{"budget by month",#N/A,TRUE,"budg2005";"maint labor by month",#N/A,TRUE,"maint labor"}</definedName>
    <definedName name="wrn.BY._.MONTH." hidden="1">{"budget by month",#N/A,TRUE,"budg2005";"maint labor by month",#N/A,TRUE,"maint labor"}</definedName>
    <definedName name="wrn.TOTALS._.BY._.YEAR." localSheetId="3" hidden="1">{"budget totals by year",#N/A,TRUE,"budg2005";"maint labor by year",#N/A,TRUE,"maint labor"}</definedName>
    <definedName name="wrn.TOTALS._.BY._.YEAR." localSheetId="5" hidden="1">{"budget totals by year",#N/A,TRUE,"budg2005";"maint labor by year",#N/A,TRUE,"maint labor"}</definedName>
    <definedName name="wrn.TOTALS._.BY._.YEAR." localSheetId="6" hidden="1">{"budget totals by year",#N/A,TRUE,"budg2005";"maint labor by year",#N/A,TRUE,"maint labor"}</definedName>
    <definedName name="wrn.TOTALS._.BY._.YEAR." localSheetId="7" hidden="1">{"budget totals by year",#N/A,TRUE,"budg2005";"maint labor by year",#N/A,TRUE,"maint labor"}</definedName>
    <definedName name="wrn.TOTALS._.BY._.YEAR." localSheetId="4" hidden="1">{"budget totals by year",#N/A,TRUE,"budg2005";"maint labor by year",#N/A,TRUE,"maint labor"}</definedName>
    <definedName name="wrn.TOTALS._.BY._.YEAR." localSheetId="0" hidden="1">{"budget totals by year",#N/A,TRUE,"budg2005";"maint labor by year",#N/A,TRUE,"maint labor"}</definedName>
    <definedName name="wrn.TOTALS._.BY._.YEAR." localSheetId="1" hidden="1">{"budget totals by year",#N/A,TRUE,"budg2005";"maint labor by year",#N/A,TRUE,"maint labor"}</definedName>
    <definedName name="wrn.TOTALS._.BY._.YEAR." localSheetId="2" hidden="1">{"budget totals by year",#N/A,TRUE,"budg2005";"maint labor by year",#N/A,TRUE,"maint labor"}</definedName>
    <definedName name="wrn.TOTALS._.BY._.YEAR." localSheetId="9" hidden="1">{"budget totals by year",#N/A,TRUE,"budg2005";"maint labor by year",#N/A,TRUE,"maint labor"}</definedName>
    <definedName name="wrn.TOTALS._.BY._.YEAR." localSheetId="8" hidden="1">{"budget totals by year",#N/A,TRUE,"budg2005";"maint labor by year",#N/A,TRUE,"maint labor"}</definedName>
    <definedName name="wrn.TOTALS._.BY._.YEAR." hidden="1">{"budget totals by year",#N/A,TRUE,"budg2005";"maint labor by year",#N/A,TRUE,"maint labor"}</definedName>
    <definedName name="Year">'[3]2018'!$B$1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6" i="10" l="1"/>
  <c r="H66" i="10" s="1"/>
  <c r="Q65" i="10"/>
  <c r="H65" i="10" s="1"/>
  <c r="Q64" i="10"/>
  <c r="H64" i="10" s="1"/>
  <c r="Q63" i="10"/>
  <c r="H63" i="10" s="1"/>
  <c r="Q61" i="10"/>
  <c r="H61" i="10" s="1"/>
  <c r="Q60" i="10"/>
  <c r="H60" i="10" s="1"/>
  <c r="Q56" i="10"/>
  <c r="H56" i="10" s="1"/>
  <c r="Q55" i="10"/>
  <c r="H55" i="10" s="1"/>
  <c r="Q54" i="10"/>
  <c r="H54" i="10" s="1"/>
  <c r="Q53" i="10"/>
  <c r="H53" i="10" s="1"/>
  <c r="Q47" i="10"/>
  <c r="P47" i="10"/>
  <c r="O47" i="10"/>
  <c r="N47" i="10"/>
  <c r="M47" i="10"/>
  <c r="L47" i="10"/>
  <c r="K47" i="10"/>
  <c r="J47" i="10"/>
  <c r="I47" i="10"/>
  <c r="H47" i="10"/>
  <c r="G47" i="10"/>
  <c r="F47" i="10"/>
  <c r="D47" i="10"/>
  <c r="P31" i="10"/>
  <c r="M31" i="10"/>
  <c r="K31" i="10"/>
  <c r="J31" i="10"/>
  <c r="I31" i="10"/>
  <c r="H31" i="10"/>
  <c r="F31" i="10"/>
  <c r="D30" i="10"/>
  <c r="G29" i="10"/>
  <c r="D29" i="10"/>
  <c r="G28" i="10"/>
  <c r="D28" i="10"/>
  <c r="D27" i="10"/>
  <c r="Q26" i="10"/>
  <c r="Q31" i="10" s="1"/>
  <c r="P26" i="10"/>
  <c r="O26" i="10"/>
  <c r="O31" i="10" s="1"/>
  <c r="N26" i="10"/>
  <c r="N31" i="10" s="1"/>
  <c r="L26" i="10"/>
  <c r="L31" i="10" s="1"/>
  <c r="D26" i="10"/>
  <c r="K20" i="10"/>
  <c r="I20" i="10"/>
  <c r="G20" i="10"/>
  <c r="Q17" i="10"/>
  <c r="Q20" i="10" s="1"/>
  <c r="P17" i="10"/>
  <c r="P20" i="10" s="1"/>
  <c r="O17" i="10"/>
  <c r="O20" i="10" s="1"/>
  <c r="N17" i="10"/>
  <c r="N20" i="10" s="1"/>
  <c r="M17" i="10"/>
  <c r="M20" i="10" s="1"/>
  <c r="L17" i="10"/>
  <c r="L20" i="10" s="1"/>
  <c r="K17" i="10"/>
  <c r="J17" i="10"/>
  <c r="J20" i="10" s="1"/>
  <c r="I17" i="10"/>
  <c r="H17" i="10"/>
  <c r="H20" i="10" s="1"/>
  <c r="G17" i="10"/>
  <c r="F17" i="10"/>
  <c r="F20" i="10" s="1"/>
  <c r="D17" i="10"/>
  <c r="D20" i="10" s="1"/>
  <c r="B3" i="10"/>
  <c r="P28" i="9"/>
  <c r="O27" i="9"/>
  <c r="O29" i="9" s="1"/>
  <c r="N27" i="9"/>
  <c r="N29" i="9" s="1"/>
  <c r="M27" i="9"/>
  <c r="M29" i="9" s="1"/>
  <c r="L27" i="9"/>
  <c r="L29" i="9" s="1"/>
  <c r="K27" i="9"/>
  <c r="K29" i="9" s="1"/>
  <c r="J27" i="9"/>
  <c r="J29" i="9" s="1"/>
  <c r="I27" i="9"/>
  <c r="I29" i="9" s="1"/>
  <c r="H27" i="9"/>
  <c r="H29" i="9" s="1"/>
  <c r="G27" i="9"/>
  <c r="G29" i="9" s="1"/>
  <c r="F27" i="9"/>
  <c r="F29" i="9" s="1"/>
  <c r="E27" i="9"/>
  <c r="E29" i="9" s="1"/>
  <c r="D27" i="9"/>
  <c r="P26" i="9"/>
  <c r="Q28" i="9" s="1"/>
  <c r="P25" i="9"/>
  <c r="Q25" i="9" s="1"/>
  <c r="F18" i="9"/>
  <c r="P17" i="9"/>
  <c r="O16" i="9"/>
  <c r="O18" i="9" s="1"/>
  <c r="N16" i="9"/>
  <c r="N18" i="9" s="1"/>
  <c r="M16" i="9"/>
  <c r="M18" i="9" s="1"/>
  <c r="L16" i="9"/>
  <c r="L18" i="9" s="1"/>
  <c r="K16" i="9"/>
  <c r="K18" i="9" s="1"/>
  <c r="J16" i="9"/>
  <c r="J18" i="9" s="1"/>
  <c r="I16" i="9"/>
  <c r="I18" i="9" s="1"/>
  <c r="H16" i="9"/>
  <c r="H18" i="9" s="1"/>
  <c r="G16" i="9"/>
  <c r="G18" i="9" s="1"/>
  <c r="F16" i="9"/>
  <c r="E16" i="9"/>
  <c r="D16" i="9"/>
  <c r="D18" i="9" s="1"/>
  <c r="P15" i="9"/>
  <c r="P14" i="9"/>
  <c r="Q14" i="9" s="1"/>
  <c r="B3" i="9"/>
  <c r="J85" i="8"/>
  <c r="J75" i="8"/>
  <c r="J68" i="8"/>
  <c r="J67" i="8"/>
  <c r="J66" i="8"/>
  <c r="J65" i="8"/>
  <c r="I58" i="8"/>
  <c r="H58" i="8"/>
  <c r="G58" i="8"/>
  <c r="E58" i="8"/>
  <c r="J57" i="8"/>
  <c r="J56" i="8"/>
  <c r="J55" i="8"/>
  <c r="I51" i="8"/>
  <c r="H51" i="8"/>
  <c r="G51" i="8"/>
  <c r="E51" i="8"/>
  <c r="J50" i="8"/>
  <c r="J49" i="8"/>
  <c r="J48" i="8"/>
  <c r="J47" i="8"/>
  <c r="J46" i="8"/>
  <c r="J42" i="8"/>
  <c r="I38" i="8"/>
  <c r="H38" i="8"/>
  <c r="G38" i="8"/>
  <c r="E38" i="8"/>
  <c r="J37" i="8"/>
  <c r="J36" i="8"/>
  <c r="J35" i="8"/>
  <c r="J34" i="8"/>
  <c r="J33" i="8"/>
  <c r="J32" i="8"/>
  <c r="J31" i="8"/>
  <c r="I29" i="8"/>
  <c r="G29" i="8"/>
  <c r="G39" i="8" s="1"/>
  <c r="E29" i="8"/>
  <c r="J28" i="8"/>
  <c r="J27" i="8"/>
  <c r="J26" i="8"/>
  <c r="J25" i="8"/>
  <c r="J24" i="8"/>
  <c r="H23" i="8"/>
  <c r="H29" i="8" s="1"/>
  <c r="I15" i="8"/>
  <c r="G15" i="8"/>
  <c r="E15" i="8"/>
  <c r="H13" i="8"/>
  <c r="J13" i="8" s="1"/>
  <c r="J12" i="8"/>
  <c r="H12" i="8"/>
  <c r="H11" i="8"/>
  <c r="J11" i="8" s="1"/>
  <c r="J10" i="8"/>
  <c r="H10" i="8"/>
  <c r="H9" i="8"/>
  <c r="H8" i="8"/>
  <c r="J8" i="8" s="1"/>
  <c r="D3" i="8"/>
  <c r="E44" i="7"/>
  <c r="E51" i="7" s="1"/>
  <c r="E37" i="7"/>
  <c r="E31" i="7"/>
  <c r="E25" i="7"/>
  <c r="E19" i="7"/>
  <c r="E13" i="7"/>
  <c r="E54" i="7" s="1"/>
  <c r="B3" i="7"/>
  <c r="I81" i="6"/>
  <c r="H81" i="6"/>
  <c r="J80" i="6"/>
  <c r="J79" i="6"/>
  <c r="J78" i="6"/>
  <c r="I71" i="6"/>
  <c r="H71" i="6"/>
  <c r="J69" i="6"/>
  <c r="J68" i="6"/>
  <c r="J67" i="6"/>
  <c r="J66" i="6"/>
  <c r="J65" i="6"/>
  <c r="J64" i="6"/>
  <c r="I61" i="6"/>
  <c r="H61" i="6"/>
  <c r="H73" i="6" s="1"/>
  <c r="H75" i="6" s="1"/>
  <c r="H83" i="6" s="1"/>
  <c r="J60" i="6"/>
  <c r="J50" i="6"/>
  <c r="I48" i="6"/>
  <c r="I51" i="6" s="1"/>
  <c r="H48" i="6"/>
  <c r="J48" i="6" s="1"/>
  <c r="J51" i="6" s="1"/>
  <c r="J47" i="6"/>
  <c r="J46" i="6"/>
  <c r="J45" i="6"/>
  <c r="J44" i="6"/>
  <c r="J43" i="6"/>
  <c r="J42" i="6"/>
  <c r="J41" i="6"/>
  <c r="J40" i="6"/>
  <c r="J39" i="6"/>
  <c r="J38" i="6"/>
  <c r="I35" i="6"/>
  <c r="H35" i="6"/>
  <c r="J34" i="6"/>
  <c r="J33" i="6"/>
  <c r="I28" i="6"/>
  <c r="H28" i="6"/>
  <c r="J27" i="6"/>
  <c r="J26" i="6"/>
  <c r="J25" i="6"/>
  <c r="J24" i="6"/>
  <c r="J23" i="6"/>
  <c r="J22" i="6"/>
  <c r="J21" i="6"/>
  <c r="J20" i="6"/>
  <c r="J19" i="6"/>
  <c r="I16" i="6"/>
  <c r="H16" i="6"/>
  <c r="J15" i="6"/>
  <c r="I12" i="6"/>
  <c r="H12" i="6"/>
  <c r="J11" i="6"/>
  <c r="J12" i="6" s="1"/>
  <c r="J10" i="6"/>
  <c r="I5" i="6"/>
  <c r="F3" i="6"/>
  <c r="J69" i="5"/>
  <c r="F69" i="5"/>
  <c r="E69" i="5"/>
  <c r="I68" i="5"/>
  <c r="G68" i="5"/>
  <c r="I67" i="5"/>
  <c r="G67" i="5"/>
  <c r="I66" i="5"/>
  <c r="G66" i="5"/>
  <c r="I65" i="5"/>
  <c r="G65" i="5"/>
  <c r="I64" i="5"/>
  <c r="G64" i="5"/>
  <c r="I63" i="5"/>
  <c r="G63" i="5"/>
  <c r="I62" i="5"/>
  <c r="G62" i="5"/>
  <c r="I61" i="5"/>
  <c r="G61" i="5"/>
  <c r="I59" i="5"/>
  <c r="G59" i="5"/>
  <c r="I58" i="5"/>
  <c r="G58" i="5"/>
  <c r="I57" i="5"/>
  <c r="G57" i="5"/>
  <c r="I56" i="5"/>
  <c r="G56" i="5"/>
  <c r="I55" i="5"/>
  <c r="G55" i="5"/>
  <c r="I54" i="5"/>
  <c r="G54" i="5"/>
  <c r="I53" i="5"/>
  <c r="G53" i="5"/>
  <c r="I52" i="5"/>
  <c r="G52" i="5"/>
  <c r="I51" i="5"/>
  <c r="G51" i="5"/>
  <c r="I50" i="5"/>
  <c r="G50" i="5"/>
  <c r="I49" i="5"/>
  <c r="G49" i="5"/>
  <c r="I48" i="5"/>
  <c r="G48" i="5"/>
  <c r="I47" i="5"/>
  <c r="G47" i="5"/>
  <c r="I46" i="5"/>
  <c r="G46" i="5"/>
  <c r="I45" i="5"/>
  <c r="G45" i="5"/>
  <c r="I44" i="5"/>
  <c r="G44" i="5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5" i="5"/>
  <c r="G15" i="5"/>
  <c r="I14" i="5"/>
  <c r="G14" i="5"/>
  <c r="I13" i="5"/>
  <c r="G13" i="5"/>
  <c r="I12" i="5"/>
  <c r="G12" i="5"/>
  <c r="I11" i="5"/>
  <c r="G11" i="5"/>
  <c r="E5" i="5"/>
  <c r="D3" i="5"/>
  <c r="G35" i="4"/>
  <c r="K34" i="4"/>
  <c r="G34" i="4"/>
  <c r="F34" i="4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K19" i="4"/>
  <c r="J19" i="4"/>
  <c r="G19" i="4"/>
  <c r="G36" i="4" s="1"/>
  <c r="F19" i="4"/>
  <c r="F35" i="4" s="1"/>
  <c r="J35" i="4" s="1"/>
  <c r="J18" i="4"/>
  <c r="H18" i="4"/>
  <c r="J17" i="4"/>
  <c r="H17" i="4"/>
  <c r="J16" i="4"/>
  <c r="H16" i="4"/>
  <c r="J15" i="4"/>
  <c r="H15" i="4"/>
  <c r="F6" i="4"/>
  <c r="E3" i="4"/>
  <c r="K76" i="3"/>
  <c r="G76" i="3"/>
  <c r="G77" i="3" s="1"/>
  <c r="F76" i="3"/>
  <c r="H75" i="3"/>
  <c r="H74" i="3"/>
  <c r="H73" i="3"/>
  <c r="H72" i="3"/>
  <c r="H71" i="3"/>
  <c r="K65" i="3"/>
  <c r="G65" i="3"/>
  <c r="F65" i="3"/>
  <c r="J65" i="3" s="1"/>
  <c r="J64" i="3"/>
  <c r="H64" i="3"/>
  <c r="J63" i="3"/>
  <c r="H63" i="3"/>
  <c r="J62" i="3"/>
  <c r="H62" i="3"/>
  <c r="H61" i="3"/>
  <c r="J60" i="3"/>
  <c r="H60" i="3"/>
  <c r="J59" i="3"/>
  <c r="H59" i="3"/>
  <c r="J58" i="3"/>
  <c r="H58" i="3"/>
  <c r="J57" i="3"/>
  <c r="H57" i="3"/>
  <c r="J56" i="3"/>
  <c r="H56" i="3"/>
  <c r="J55" i="3"/>
  <c r="H55" i="3"/>
  <c r="J54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H45" i="3"/>
  <c r="J44" i="3"/>
  <c r="H44" i="3"/>
  <c r="J43" i="3"/>
  <c r="H43" i="3"/>
  <c r="J42" i="3"/>
  <c r="H42" i="3"/>
  <c r="J41" i="3"/>
  <c r="H41" i="3"/>
  <c r="J40" i="3"/>
  <c r="H40" i="3"/>
  <c r="J39" i="3"/>
  <c r="H39" i="3"/>
  <c r="J38" i="3"/>
  <c r="H38" i="3"/>
  <c r="H37" i="3"/>
  <c r="J36" i="3"/>
  <c r="H36" i="3"/>
  <c r="J35" i="3"/>
  <c r="H35" i="3"/>
  <c r="J34" i="3"/>
  <c r="H34" i="3"/>
  <c r="J33" i="3"/>
  <c r="H33" i="3"/>
  <c r="J32" i="3"/>
  <c r="H32" i="3"/>
  <c r="H31" i="3"/>
  <c r="H30" i="3"/>
  <c r="H65" i="3" s="1"/>
  <c r="K26" i="3"/>
  <c r="K79" i="3" s="1"/>
  <c r="G26" i="3"/>
  <c r="F26" i="3"/>
  <c r="J25" i="3"/>
  <c r="H25" i="3"/>
  <c r="H24" i="3"/>
  <c r="J23" i="3"/>
  <c r="H23" i="3"/>
  <c r="H22" i="3"/>
  <c r="J21" i="3"/>
  <c r="H21" i="3"/>
  <c r="J20" i="3"/>
  <c r="H20" i="3"/>
  <c r="J19" i="3"/>
  <c r="H19" i="3"/>
  <c r="J18" i="3"/>
  <c r="H18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F6" i="3"/>
  <c r="E3" i="3"/>
  <c r="B3" i="2"/>
  <c r="D42" i="1"/>
  <c r="G42" i="1" s="1"/>
  <c r="F35" i="1"/>
  <c r="I27" i="1"/>
  <c r="K27" i="1" s="1"/>
  <c r="G27" i="1"/>
  <c r="F27" i="1"/>
  <c r="J24" i="1"/>
  <c r="E24" i="1"/>
  <c r="D24" i="1"/>
  <c r="I23" i="1"/>
  <c r="K23" i="1" s="1"/>
  <c r="G23" i="1"/>
  <c r="F23" i="1"/>
  <c r="I22" i="1"/>
  <c r="K22" i="1" s="1"/>
  <c r="G22" i="1"/>
  <c r="F22" i="1"/>
  <c r="K18" i="1"/>
  <c r="I18" i="1"/>
  <c r="F18" i="1"/>
  <c r="J15" i="1"/>
  <c r="J19" i="1" s="1"/>
  <c r="E15" i="1"/>
  <c r="E19" i="1" s="1"/>
  <c r="D15" i="1"/>
  <c r="D19" i="1" s="1"/>
  <c r="I14" i="1"/>
  <c r="K14" i="1" s="1"/>
  <c r="G14" i="1"/>
  <c r="F14" i="1"/>
  <c r="I13" i="1"/>
  <c r="I15" i="1" s="1"/>
  <c r="I19" i="1" s="1"/>
  <c r="G13" i="1"/>
  <c r="F13" i="1"/>
  <c r="F15" i="1" s="1"/>
  <c r="F19" i="1" s="1"/>
  <c r="B3" i="1"/>
  <c r="J69" i="8" l="1"/>
  <c r="D31" i="10"/>
  <c r="G31" i="10"/>
  <c r="Q18" i="9"/>
  <c r="Q17" i="9"/>
  <c r="P16" i="9"/>
  <c r="Q29" i="9"/>
  <c r="P27" i="9"/>
  <c r="J58" i="8"/>
  <c r="H39" i="8"/>
  <c r="H60" i="8" s="1"/>
  <c r="G60" i="8"/>
  <c r="J23" i="8"/>
  <c r="J29" i="8" s="1"/>
  <c r="H15" i="8"/>
  <c r="E39" i="8"/>
  <c r="E60" i="8" s="1"/>
  <c r="J51" i="8"/>
  <c r="I39" i="8"/>
  <c r="I60" i="8" s="1"/>
  <c r="J38" i="8"/>
  <c r="E50" i="7"/>
  <c r="H30" i="6"/>
  <c r="J30" i="6" s="1"/>
  <c r="J53" i="6" s="1"/>
  <c r="I30" i="6"/>
  <c r="I53" i="6" s="1"/>
  <c r="J35" i="6"/>
  <c r="J16" i="6"/>
  <c r="I73" i="6"/>
  <c r="I75" i="6" s="1"/>
  <c r="I83" i="6" s="1"/>
  <c r="J71" i="6"/>
  <c r="J81" i="6"/>
  <c r="J28" i="6"/>
  <c r="H19" i="4"/>
  <c r="K36" i="4"/>
  <c r="J76" i="3"/>
  <c r="H26" i="3"/>
  <c r="K13" i="1"/>
  <c r="F24" i="1"/>
  <c r="D29" i="9"/>
  <c r="P29" i="9" s="1"/>
  <c r="E18" i="9"/>
  <c r="P18" i="9" s="1"/>
  <c r="J9" i="8"/>
  <c r="J15" i="8" s="1"/>
  <c r="E49" i="7"/>
  <c r="E52" i="7" s="1"/>
  <c r="H51" i="6"/>
  <c r="J61" i="6"/>
  <c r="G69" i="5"/>
  <c r="I69" i="5"/>
  <c r="H35" i="4"/>
  <c r="H34" i="4"/>
  <c r="J34" i="4"/>
  <c r="F36" i="4"/>
  <c r="F27" i="3"/>
  <c r="G27" i="3"/>
  <c r="G66" i="3" s="1"/>
  <c r="G79" i="3" s="1"/>
  <c r="F77" i="3"/>
  <c r="H77" i="3" s="1"/>
  <c r="J26" i="3"/>
  <c r="H76" i="3"/>
  <c r="K24" i="1"/>
  <c r="K15" i="1"/>
  <c r="K19" i="1" s="1"/>
  <c r="I24" i="1"/>
  <c r="J39" i="8" l="1"/>
  <c r="J60" i="8" s="1"/>
  <c r="J74" i="8" s="1"/>
  <c r="J76" i="8" s="1"/>
  <c r="J73" i="6"/>
  <c r="J75" i="6" s="1"/>
  <c r="J83" i="6" s="1"/>
  <c r="H53" i="6"/>
  <c r="H36" i="4"/>
  <c r="F66" i="3"/>
  <c r="H27" i="3"/>
  <c r="H66" i="3" l="1"/>
  <c r="H79" i="3" s="1"/>
  <c r="F79" i="3"/>
</calcChain>
</file>

<file path=xl/sharedStrings.xml><?xml version="1.0" encoding="utf-8"?>
<sst xmlns="http://schemas.openxmlformats.org/spreadsheetml/2006/main" count="559" uniqueCount="443">
  <si>
    <t>QCYC</t>
  </si>
  <si>
    <t>Financials FY21-22 - SNAPSHOT</t>
  </si>
  <si>
    <t>M2M = Month-to-Month</t>
  </si>
  <si>
    <t>Change from Prior Month</t>
  </si>
  <si>
    <t>Description</t>
  </si>
  <si>
    <t>YTD Activity</t>
  </si>
  <si>
    <t>FY Budget</t>
  </si>
  <si>
    <t>Balance</t>
  </si>
  <si>
    <t>% Used</t>
  </si>
  <si>
    <t>M2M Current Month</t>
  </si>
  <si>
    <t>M2M Prior Month</t>
  </si>
  <si>
    <t>M2M Chg</t>
  </si>
  <si>
    <t>ORDINARY INCOME/EXPENSES</t>
  </si>
  <si>
    <t>Note</t>
  </si>
  <si>
    <t>•  Income</t>
  </si>
  <si>
    <t>•  Expenses</t>
  </si>
  <si>
    <t>•  Sub-Total Income / Expenses</t>
  </si>
  <si>
    <t xml:space="preserve">                                  </t>
  </si>
  <si>
    <t>•  Other Expenses (Capital)</t>
  </si>
  <si>
    <t>•  NET TOTAL INCOME / ALL EXPENSES</t>
  </si>
  <si>
    <t>•  Schedule II - Bainbridge Income</t>
  </si>
  <si>
    <t>•  Schedule II - Bainbridge Expenses</t>
  </si>
  <si>
    <t xml:space="preserve">•  Net Bainbridge Income / Expenses </t>
  </si>
  <si>
    <t>•  Schedule I - Committee Expenses</t>
  </si>
  <si>
    <t>BANKING &amp; INVESTMENTS</t>
  </si>
  <si>
    <t>•  Treasury Bills</t>
  </si>
  <si>
    <t>•  Banking - MM</t>
  </si>
  <si>
    <t xml:space="preserve">•  Sweep </t>
  </si>
  <si>
    <t>•  Total</t>
  </si>
  <si>
    <t>•  Checking Accounts</t>
  </si>
  <si>
    <t>•  Remove the $644K from Income as unique deposit DOT</t>
  </si>
  <si>
    <t>Financials FY21-22 - HIGHLIGHTS</t>
  </si>
  <si>
    <t>Board of Trustees Meeting - May 9, 2022</t>
  </si>
  <si>
    <t>General</t>
  </si>
  <si>
    <t>Overall Financials</t>
  </si>
  <si>
    <t>•  $192.3K Net Income
•  $170.2K Net Expenses
•  $22.1K Net Income for month
•  No Capital Projects Activity</t>
  </si>
  <si>
    <t>Income</t>
  </si>
  <si>
    <t>•  $178.9K Moorage - April being a billing month
•  $5.3K Lockers Income
•  $4.0K Initiation Fees</t>
  </si>
  <si>
    <t xml:space="preserve"> </t>
  </si>
  <si>
    <t>Expenditures</t>
  </si>
  <si>
    <r>
      <t xml:space="preserve">•  $70.2K Property Taxes Seattle - 1st half 2022 (2nd half paid in October)
•  $59.8K Insurance - Chubb Insurance
•  ($27.3K) Electrical Net - </t>
    </r>
    <r>
      <rPr>
        <b/>
        <sz val="7"/>
        <rFont val="Arial"/>
        <family val="2"/>
      </rPr>
      <t xml:space="preserve">underbilled - </t>
    </r>
    <r>
      <rPr>
        <sz val="7"/>
        <rFont val="Arial"/>
        <family val="2"/>
      </rPr>
      <t>to be reviewed at Board Meeting</t>
    </r>
    <r>
      <rPr>
        <b/>
        <sz val="7"/>
        <rFont val="Arial"/>
        <family val="2"/>
      </rPr>
      <t xml:space="preserve">
</t>
    </r>
    <r>
      <rPr>
        <sz val="7"/>
        <rFont val="Arial"/>
        <family val="2"/>
      </rPr>
      <t>•  $5.3K Utilities - general expenses</t>
    </r>
  </si>
  <si>
    <t>Committees</t>
  </si>
  <si>
    <t>•  $2.1K - Annuals Mailing
•  $1K - Daffodil Event
•  ($3.1K) - Misc Events reduced due to April billing (was $4.4K and now down to $1.3K)
•  $1.4K - Opening Day expenditures coming in
•  ($278) - Sweetheart - ending up as net income - $2.2K received for event</t>
  </si>
  <si>
    <t>Bainbridge</t>
  </si>
  <si>
    <t>•  $1.1K income as overnight stays are now coming in
•  $8.5K Property Taxes
•  $1.9K Maintenance/Supplies</t>
  </si>
  <si>
    <t>Capital Items</t>
  </si>
  <si>
    <t>•  No Activity for the month</t>
  </si>
  <si>
    <t>Financials FY21-22 - INCOME/EXPENSES STATEMENT</t>
  </si>
  <si>
    <t>FY21-22 YTD</t>
  </si>
  <si>
    <t>Budget</t>
  </si>
  <si>
    <t>$ Over Under Budget</t>
  </si>
  <si>
    <t>% of Line Item Used</t>
  </si>
  <si>
    <t>Change from Prior Mo</t>
  </si>
  <si>
    <t>Ordinary Income/Expense</t>
  </si>
  <si>
    <t>4000R · Dues Income (Benson)</t>
  </si>
  <si>
    <t>4005R · Mailings Inc-Annual,BP (Treas)</t>
  </si>
  <si>
    <t>4010R · NewMem Init12+9+9 (Benson)</t>
  </si>
  <si>
    <t>4024V · Deer Harbor Income (Wood)</t>
  </si>
  <si>
    <t>4025V · SaltSpringGangesIncome (Wood)</t>
  </si>
  <si>
    <t>4026V · Thetis Island Income (Wood)</t>
  </si>
  <si>
    <t>4033V - Telegraph Marina Income (Wood)</t>
  </si>
  <si>
    <t>4029V · Mill Bay Group Income</t>
  </si>
  <si>
    <t>402xV · Moorage Income (Moorage ch)</t>
  </si>
  <si>
    <t>4030V · Lockers Income (Elder)</t>
  </si>
  <si>
    <t>405xB · Interest Inc (Treas)</t>
  </si>
  <si>
    <t>4800 - Other Income (DOT 520 Funds)</t>
  </si>
  <si>
    <t>480xV · Oth Inc-Rentals,Laud(Myers)</t>
  </si>
  <si>
    <t>4814C · Tarette Contrit(President)</t>
  </si>
  <si>
    <t>4920V · Late Payment Fees (Treas)</t>
  </si>
  <si>
    <t>Total Income</t>
  </si>
  <si>
    <t>Gross Profit</t>
  </si>
  <si>
    <t>Expense</t>
  </si>
  <si>
    <t>5145V - Telegraph Marina Expense</t>
  </si>
  <si>
    <t>5300V - Water Damage Task Force</t>
  </si>
  <si>
    <t>5000V · Linen &amp; Towel Service (Treas)</t>
  </si>
  <si>
    <t>5001V · Office Mgr Salary (Treas)</t>
  </si>
  <si>
    <t>5002V · Employee Benefits (Treas)</t>
  </si>
  <si>
    <t>5019V · Electricity-House(V C)</t>
  </si>
  <si>
    <t>501xV · Utilities-Gas,Garbag(V C)</t>
  </si>
  <si>
    <t>5020V · Dock Electrical Net (Clarke)</t>
  </si>
  <si>
    <t>5030V · Telepho, Internet,WiFi (Treas)</t>
  </si>
  <si>
    <t>5040V · Postage (Treas)</t>
  </si>
  <si>
    <t>5050V · Office Supply/Computer (Treas)</t>
  </si>
  <si>
    <t>5060V · Insurance (Carlson)</t>
  </si>
  <si>
    <t>5070V · Taxes and Licenses (Treas)</t>
  </si>
  <si>
    <t>5100R · Officer Uniform Allow(Rear)</t>
  </si>
  <si>
    <t>5105R · Officers G14 Exp (Commodore)</t>
  </si>
  <si>
    <t>5107 · Bridge To Member Comp's</t>
  </si>
  <si>
    <t>5110V · Legal and Accounting (VC/Treas)</t>
  </si>
  <si>
    <t>5130V · RoanokeStEndRental (Commordore)</t>
  </si>
  <si>
    <t>5140V · Deer Harbor Lease (Wood)</t>
  </si>
  <si>
    <t>5142V · Ganges/SaltSpring Lease (Wood)</t>
  </si>
  <si>
    <t>5144V · Thetis Island Lease</t>
  </si>
  <si>
    <t>5146V · Mill Bay Marine Group pmts.</t>
  </si>
  <si>
    <t>5181V · Dock Maintenance (Dock Ch)</t>
  </si>
  <si>
    <t>5182R · Grounds Maintenance (Grounds Ch)</t>
  </si>
  <si>
    <t>5183V · House Maintenance (House Ch)</t>
  </si>
  <si>
    <t>5184V · Locker Maintenance (Locker Ch)</t>
  </si>
  <si>
    <t>5185V · Custodial Service (Francisco)</t>
  </si>
  <si>
    <t>5186V · Pest Control(Commodore)</t>
  </si>
  <si>
    <t>5188V · Reserve Study</t>
  </si>
  <si>
    <t>5190R · Security (Security Ch)</t>
  </si>
  <si>
    <t>5210R · 520 ImpactExpense (Stone)</t>
  </si>
  <si>
    <t>5228B · Loan Interest</t>
  </si>
  <si>
    <t>5999V · Gen Bank &amp; CrCrd (Treas)</t>
  </si>
  <si>
    <t>Sch1C · Committee Expenses (List)</t>
  </si>
  <si>
    <t>Sch2V · Bainbridge Exp-Inc (Wood)</t>
  </si>
  <si>
    <t>Total Expense</t>
  </si>
  <si>
    <t>Net Ordinary Income</t>
  </si>
  <si>
    <t>Other Income/Expense</t>
  </si>
  <si>
    <t>Other Expense</t>
  </si>
  <si>
    <t>6036B* - Capital Funds Xfers (Board)</t>
  </si>
  <si>
    <t>5225B* · Loan Prin Svc Xfers (Board)</t>
  </si>
  <si>
    <t>6020B* - House Capital Improv Fd - Xfers (Board)</t>
  </si>
  <si>
    <t>6030B -  Dock Cap Impr Fd - Xfers (Board)</t>
  </si>
  <si>
    <t>6050B* · -BainbridCap Imp Fd-Xfer(Board)</t>
  </si>
  <si>
    <t>Total Other Expense</t>
  </si>
  <si>
    <t>Net Other Income</t>
  </si>
  <si>
    <t>Net Income</t>
  </si>
  <si>
    <t>Financials FY21-22 - BAINBRIDGE</t>
  </si>
  <si>
    <t>7000V · Bainbridge Income (Wood)</t>
  </si>
  <si>
    <t>7010V · Moorage-Winter</t>
  </si>
  <si>
    <t>7020V · Elect-Winter Moor</t>
  </si>
  <si>
    <t>7030V · Moor-Overnight Stays</t>
  </si>
  <si>
    <t>7050V · Bainbridge Laundry</t>
  </si>
  <si>
    <t>Total 7000V · Bainbridge Income (Wood)</t>
  </si>
  <si>
    <t>7100V · Bainbridge Expenses (Wood)</t>
  </si>
  <si>
    <t>7110V · Property Tax</t>
  </si>
  <si>
    <t>7120V · DNR Lease</t>
  </si>
  <si>
    <t>7130V · Electricity</t>
  </si>
  <si>
    <t>7141V · Water &amp; Sewer</t>
  </si>
  <si>
    <t>7142V · Propanel Gas</t>
  </si>
  <si>
    <t>7143V · Garbage</t>
  </si>
  <si>
    <t>7146V · Cable TV &amp; Internet</t>
  </si>
  <si>
    <t>7147V · Pest Control</t>
  </si>
  <si>
    <t>7150V · Maintenance/Supplies</t>
  </si>
  <si>
    <t>7190V · Security- Telephone Line &amp; Misc</t>
  </si>
  <si>
    <t>Total 7100V · Bainbridge Expenses (Wood)</t>
  </si>
  <si>
    <t>Total Sch2V · Bainbridge Exp-Inc (Wood)</t>
  </si>
  <si>
    <t>Financials FY21-22 - COMMITTEES</t>
  </si>
  <si>
    <t>8073C - Education</t>
  </si>
  <si>
    <t>8018C - Band</t>
  </si>
  <si>
    <t>8005C - Active Intermediates</t>
  </si>
  <si>
    <t>801C - Architectural Committee</t>
  </si>
  <si>
    <t>8010C - Annual Cost (Annual Ch)</t>
  </si>
  <si>
    <t>8015C - Annual Ad Inc</t>
  </si>
  <si>
    <t>8020C · Bar Operation-Exp(Club Manager)</t>
  </si>
  <si>
    <t>8025C · Bilge Pump Cost (BP editor)</t>
  </si>
  <si>
    <t>8030C · Publication Income</t>
  </si>
  <si>
    <t>8031C - Big Brother Cruise (Gerde)</t>
  </si>
  <si>
    <t>8038C · Breakfastw/theBridge(Commodore)</t>
  </si>
  <si>
    <t>804*C · Change of Watch (P/C's)</t>
  </si>
  <si>
    <t>8040C · By-Laws Comm (ByLaw Ch)</t>
  </si>
  <si>
    <t>8045C - Children'sXmas Party (Party Ch)</t>
  </si>
  <si>
    <t>8050C - Children'sEasterParty (S Weiss)</t>
  </si>
  <si>
    <t>8051C - Closing Day (C.Castrow)</t>
  </si>
  <si>
    <t>8053C · Coffee Fund (Treas)</t>
  </si>
  <si>
    <t>8055C · Commodore's Ball (Immediate PC)</t>
  </si>
  <si>
    <t>8056C · Commodore'sThankYou (Commodore)</t>
  </si>
  <si>
    <t>8060C · Commodore's Fund (Commodore)</t>
  </si>
  <si>
    <t>8070C · Decorations (Various)</t>
  </si>
  <si>
    <t>8075C · Eight Bells (Chaplain)</t>
  </si>
  <si>
    <t>808*C · Fishing Derby (Derby Chair)</t>
  </si>
  <si>
    <t>8085C · Fleet Captain</t>
  </si>
  <si>
    <t>8090C · July 4th Cruise (Event Chair)</t>
  </si>
  <si>
    <t>8095C · Miscellaneous Club Events</t>
  </si>
  <si>
    <t>8101C · Historian</t>
  </si>
  <si>
    <t>8105C - YC of Amer Dues (Reciprocal Ch)</t>
  </si>
  <si>
    <t>8108C - R.B.A.W. Dues (Open)</t>
  </si>
  <si>
    <t>8115V - JuniorOfficer's Ball (VC/RC)</t>
  </si>
  <si>
    <t>8120C · Kid's Program</t>
  </si>
  <si>
    <t>8125C · LaborDayCruise (Event Ch)</t>
  </si>
  <si>
    <t>8130C · Lighted Boat Parade (Event Ch)</t>
  </si>
  <si>
    <t>813xC · Meeting Night Prog (Meeting Ch)</t>
  </si>
  <si>
    <t>8140R · Membership (Member Ch)</t>
  </si>
  <si>
    <t>8141C - Membership Boat Show (Member Ch)</t>
  </si>
  <si>
    <t>8145C - Memorial Day Cruise (Event Ch)</t>
  </si>
  <si>
    <t>8146C · New Technology (Computer Ch)</t>
  </si>
  <si>
    <t>814zR - New Member Orientation</t>
  </si>
  <si>
    <t>8150C · NewYear'sEve (Event Ch)</t>
  </si>
  <si>
    <t>8151C - Officers Cruise-In (Commodore)</t>
  </si>
  <si>
    <t>8155C - Old-Timers Night</t>
  </si>
  <si>
    <t>8160C - Opening Day (Open Day Ch)</t>
  </si>
  <si>
    <t>8162C - Planning &amp; Finance Coimmittee</t>
  </si>
  <si>
    <t>8165C · Photography (Committee)</t>
  </si>
  <si>
    <t>8185C · Regatta - Power (Chair)</t>
  </si>
  <si>
    <t>8190C · Regatta - Sail (Chair)</t>
  </si>
  <si>
    <t>8191R · Safety (Safety Chair)</t>
  </si>
  <si>
    <t>8200R · ShipStoresRev(Ship Store Chair)</t>
  </si>
  <si>
    <t>8201R · ShipStoresExp(Ship Store Chair)</t>
  </si>
  <si>
    <t>8205C - Seafair Holiday Cruise</t>
  </si>
  <si>
    <t>8206C - Pride of QCYC</t>
  </si>
  <si>
    <t>8208C - Sweetheart Dinner (Event Chair)</t>
  </si>
  <si>
    <t>8220C · Visiting (Visiting Chair)</t>
  </si>
  <si>
    <t>824*C · Yacht Recip (Reciporal Chair)</t>
  </si>
  <si>
    <t>8232C · Board Retreat</t>
  </si>
  <si>
    <t>8240C · Web Site Cost (Website Chair)</t>
  </si>
  <si>
    <t>8248C · Donations to BoyerCC, etc</t>
  </si>
  <si>
    <t>Financials FY21-22 - BALANCE SHEET</t>
  </si>
  <si>
    <t>$ Change</t>
  </si>
  <si>
    <t>ASSETS</t>
  </si>
  <si>
    <t>Current Assets</t>
  </si>
  <si>
    <t>Checking/Savings</t>
  </si>
  <si>
    <t>1000 · Cash - General Funds</t>
  </si>
  <si>
    <t>HIDE ROW</t>
  </si>
  <si>
    <t>1022 - Umpqua Money Market Funds</t>
  </si>
  <si>
    <t>Total Checking/Savings</t>
  </si>
  <si>
    <t>Accounts Receivable</t>
  </si>
  <si>
    <t>1101 - Accounts Receivable - Trade</t>
  </si>
  <si>
    <t>Total Accounts Receivable</t>
  </si>
  <si>
    <t>Other Current Assets</t>
  </si>
  <si>
    <t>1102 · Accounts Receivable - Other</t>
  </si>
  <si>
    <t>1111 · Due from Jr Boating</t>
  </si>
  <si>
    <t>1112</t>
  </si>
  <si>
    <t>Due from Bar</t>
  </si>
  <si>
    <t>1120 · Inv Membership Items</t>
  </si>
  <si>
    <t>1210 · Bar Inventory</t>
  </si>
  <si>
    <t>1220 · Ship's Store Inventory</t>
  </si>
  <si>
    <t>1400 · Prepaid Expenses</t>
  </si>
  <si>
    <t>1499 · Undeposited Funds</t>
  </si>
  <si>
    <t>1995 · 520 Project-Accumulated Costs</t>
  </si>
  <si>
    <t>Total Other Current Assets</t>
  </si>
  <si>
    <t>1022T</t>
  </si>
  <si>
    <t>•  T-Bills</t>
  </si>
  <si>
    <t>Total Current Assets</t>
  </si>
  <si>
    <t>1022H</t>
  </si>
  <si>
    <t>Fixed Assets</t>
  </si>
  <si>
    <t>1022C</t>
  </si>
  <si>
    <t>Accumulated depreciation</t>
  </si>
  <si>
    <t>1022F</t>
  </si>
  <si>
    <t>Land, Property &amp; Equipment</t>
  </si>
  <si>
    <t>Total Fixed Assets</t>
  </si>
  <si>
    <t>Other Assets</t>
  </si>
  <si>
    <t>1048 · Net Fund</t>
  </si>
  <si>
    <t>1031 · Eight Bells</t>
  </si>
  <si>
    <t>1024 - Dock Capital Imprvm. Fund</t>
  </si>
  <si>
    <t>1030 · Memorial Fund</t>
  </si>
  <si>
    <t>1036 - Capital Assets Fund</t>
  </si>
  <si>
    <t>1034 · Contingency Reserve Funds</t>
  </si>
  <si>
    <t>1035 · 520 Fund</t>
  </si>
  <si>
    <t>1045 · Bainbridge Capital Impr Fund</t>
  </si>
  <si>
    <t>1049 · House Capital Improvement Fund</t>
  </si>
  <si>
    <t>1050 · Grounds Capital Impr Fund</t>
  </si>
  <si>
    <t>Sub-Total 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</si>
  <si>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</si>
  <si>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</si>
  <si>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</si>
  <si>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</si>
  <si>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</si>
  <si>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</si>
  <si>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 - Trade</t>
  </si>
  <si>
    <t>Total Accounts Payable</t>
  </si>
  <si>
    <t>Other Current Liabilities</t>
  </si>
  <si>
    <t>2100 · Payroll Liabilities</t>
  </si>
  <si>
    <t>2400 · Pending Member Dep(Benson)</t>
  </si>
  <si>
    <t>2401 · New Member Dues Credits</t>
  </si>
  <si>
    <t>2510 · Due to Jr Boating  (Ewton)</t>
  </si>
  <si>
    <t>2515 - Due to Store</t>
  </si>
  <si>
    <t>2520 - Due to Bar</t>
  </si>
  <si>
    <t>Total Other Current Liabilities</t>
  </si>
  <si>
    <t>Total Current Liabilities</t>
  </si>
  <si>
    <t>TOTAL LIABILITIES</t>
  </si>
  <si>
    <t>Equity</t>
  </si>
  <si>
    <t>3900 · Retained Earnings</t>
  </si>
  <si>
    <t>6100* · Transfers recorded as expense</t>
  </si>
  <si>
    <t>TOTAL EQUITY</t>
  </si>
  <si>
    <t>TOTAL LIABILITIES &amp; EQUITY</t>
  </si>
  <si>
    <t>Financials FY21-22 - BANKING &amp; INVESTMENTS</t>
  </si>
  <si>
    <t>TREASURY BILLS</t>
  </si>
  <si>
    <t>DATE ISSUED / RENEWED</t>
  </si>
  <si>
    <t>ACCOUNT TYPE</t>
  </si>
  <si>
    <t>PURCHASED PRICE</t>
  </si>
  <si>
    <t>TERM</t>
  </si>
  <si>
    <t>INTEREST RATE - APY</t>
  </si>
  <si>
    <t>MATURITY DATE</t>
  </si>
  <si>
    <t>Acct #</t>
  </si>
  <si>
    <t>Investments</t>
  </si>
  <si>
    <t>T-Bill</t>
  </si>
  <si>
    <t>26W</t>
  </si>
  <si>
    <t>IAAAR</t>
  </si>
  <si>
    <t>IAAAS</t>
  </si>
  <si>
    <t>-</t>
  </si>
  <si>
    <t>TOTAL</t>
  </si>
  <si>
    <t>UMPQUA BANK</t>
  </si>
  <si>
    <t>DATE LAST POSTING</t>
  </si>
  <si>
    <t>CURRENT VALUE</t>
  </si>
  <si>
    <t xml:space="preserve">Last # of Acct </t>
  </si>
  <si>
    <t>MM/Govt Clearing Acct</t>
  </si>
  <si>
    <t>N/A</t>
  </si>
  <si>
    <t>HOMESTREET BANK</t>
  </si>
  <si>
    <t>MM*</t>
  </si>
  <si>
    <t>FIRST SOUND BANK</t>
  </si>
  <si>
    <t>FIRST SECURITY BANK</t>
  </si>
  <si>
    <t>1022G</t>
  </si>
  <si>
    <t>FIRST SECURITY BANK - SWEEP - 520 FUNDS</t>
  </si>
  <si>
    <t>Sweep</t>
  </si>
  <si>
    <t>Sweep Checking</t>
  </si>
  <si>
    <t>Sweep MM</t>
  </si>
  <si>
    <t>NET TOTALS</t>
  </si>
  <si>
    <t>•  Money Market</t>
  </si>
  <si>
    <t>•  Sweep Accounts</t>
  </si>
  <si>
    <t>•  Total Investments</t>
  </si>
  <si>
    <t>CHECKING ACCOUNTS</t>
  </si>
  <si>
    <t>Umpqua Checking</t>
  </si>
  <si>
    <t>Financials FY21-22 - CAPITAL</t>
  </si>
  <si>
    <t>CAPITAL PROJECTS</t>
  </si>
  <si>
    <t>FY21-22 Budget Start</t>
  </si>
  <si>
    <t>Budget Revisions</t>
  </si>
  <si>
    <t>Total After Revisions</t>
  </si>
  <si>
    <t>Spent YTD</t>
  </si>
  <si>
    <t>1024 / 6030B</t>
  </si>
  <si>
    <t>•  Seattle Docks - Dock 3 ReBuild</t>
  </si>
  <si>
    <t>•  Seattle Docks - U &amp; Work Slip Electrical Retrofit</t>
  </si>
  <si>
    <t>•  Seattle Docks - General Dock Capital Repair Caps/Stringers</t>
  </si>
  <si>
    <t>1045 / 6050B</t>
  </si>
  <si>
    <t>•  Bainbridge - Pier Permits</t>
  </si>
  <si>
    <t>1049 / 6020B</t>
  </si>
  <si>
    <t>•  House - Website</t>
  </si>
  <si>
    <t>1050 / 6045B</t>
  </si>
  <si>
    <t>•  Grounds</t>
  </si>
  <si>
    <t>•  TOTAL CAPITAL PROJECTS</t>
  </si>
  <si>
    <t>QUARTERLY FUNDS ENTRIES</t>
  </si>
  <si>
    <t>Quarter Entries Last Made</t>
  </si>
  <si>
    <t>FYE Roll-Up</t>
  </si>
  <si>
    <t>YE Fund Balances</t>
  </si>
  <si>
    <t>Current Qtr Activity YTD</t>
  </si>
  <si>
    <t>•  Capital Funds</t>
  </si>
  <si>
    <t>•  Capital Assets - FYE Carryover</t>
  </si>
  <si>
    <t>•  Capital Assets - Contingency Match</t>
  </si>
  <si>
    <t>•  Capital Qtrly Allocations - 1Q - 12/2021</t>
  </si>
  <si>
    <t>•  Capital Qtrly Allocations - 2Q - 03/2022</t>
  </si>
  <si>
    <t>•  Capital Qtrly Allocations - 3Q - 06/2022</t>
  </si>
  <si>
    <t>•  Capital Qtrly Allocations - 4Q - 09/2022</t>
  </si>
  <si>
    <t>•  Total Capital Funds</t>
  </si>
  <si>
    <t>•  Dock</t>
  </si>
  <si>
    <t>•  Bainbridge</t>
  </si>
  <si>
    <t>•  House</t>
  </si>
  <si>
    <t>•  Project Improvement</t>
  </si>
  <si>
    <t>•  Security</t>
  </si>
  <si>
    <t>•  Website</t>
  </si>
  <si>
    <t>•  Total Capital Accounts Activity</t>
  </si>
  <si>
    <t>*</t>
  </si>
  <si>
    <t>•  Net Total Capital Funds</t>
  </si>
  <si>
    <t>•  Contingency Funds</t>
  </si>
  <si>
    <t>•  520 Funds</t>
  </si>
  <si>
    <t>•  520 Fund (520 Deposit made 12/2021)</t>
  </si>
  <si>
    <t>•  Net Total 520 Funds</t>
  </si>
  <si>
    <t>•  Other Funds</t>
  </si>
  <si>
    <t>•  Eight Bells</t>
  </si>
  <si>
    <t>•  Memorial</t>
  </si>
  <si>
    <t>•  Net Fund</t>
  </si>
  <si>
    <t>•  Net Total Other Funds</t>
  </si>
  <si>
    <t>•  NET ALL FUNDS ALLOCATIONS</t>
  </si>
  <si>
    <t>BANKING/CASH</t>
  </si>
  <si>
    <t xml:space="preserve">•  Sweep - Checking </t>
  </si>
  <si>
    <t>•  Sweep - Deposits</t>
  </si>
  <si>
    <t>•  NET TOTAL</t>
  </si>
  <si>
    <t>FUNDS ALLOCATIONS &amp; BANKING NET</t>
  </si>
  <si>
    <t>•  Fund Allocations</t>
  </si>
  <si>
    <t>•  Banking/Cash</t>
  </si>
  <si>
    <t>NOTES</t>
  </si>
  <si>
    <t>•  Capital Assets adjusted to $1:$1 match (mirror) allocation to that of Contingency Fund</t>
  </si>
  <si>
    <t xml:space="preserve">   •  Approved by the BOT 01/10/2022 meeting</t>
  </si>
  <si>
    <r>
      <rPr>
        <b/>
        <sz val="6"/>
        <rFont val="Arial"/>
        <family val="2"/>
      </rPr>
      <t xml:space="preserve">•  Contingency </t>
    </r>
    <r>
      <rPr>
        <sz val="6"/>
        <rFont val="Arial"/>
        <family val="2"/>
      </rPr>
      <t>- approved to pay off FYE 20-21 deficit balance</t>
    </r>
  </si>
  <si>
    <r>
      <rPr>
        <b/>
        <sz val="6"/>
        <rFont val="Arial"/>
        <family val="2"/>
      </rPr>
      <t>•  Quarterly Capital Fund allocations</t>
    </r>
    <r>
      <rPr>
        <sz val="6"/>
        <rFont val="Arial"/>
        <family val="2"/>
      </rPr>
      <t xml:space="preserve"> based on 21-22 budget - Balance remaining after Contingency and Capital Assets </t>
    </r>
  </si>
  <si>
    <t xml:space="preserve">   •  Per Quarter</t>
  </si>
  <si>
    <r>
      <t xml:space="preserve">•  </t>
    </r>
    <r>
      <rPr>
        <b/>
        <sz val="6"/>
        <rFont val="Arial"/>
        <family val="2"/>
      </rPr>
      <t>Bainbridge Expense</t>
    </r>
    <r>
      <rPr>
        <sz val="6"/>
        <rFont val="Arial"/>
        <family val="2"/>
      </rPr>
      <t xml:space="preserve"> - Pier Permits - approved at the BOT 03/14/2022 meeting</t>
    </r>
  </si>
  <si>
    <t>Deposits</t>
  </si>
  <si>
    <r>
      <t xml:space="preserve">•  </t>
    </r>
    <r>
      <rPr>
        <b/>
        <sz val="6"/>
        <rFont val="Arial"/>
        <family val="2"/>
      </rPr>
      <t xml:space="preserve">520 Fund </t>
    </r>
    <r>
      <rPr>
        <sz val="6"/>
        <rFont val="Arial"/>
        <family val="2"/>
      </rPr>
      <t>- "Deposits" included at the end of each quarter - Noted on bank statement as deposits as opposed to interest</t>
    </r>
  </si>
  <si>
    <t>Financials FY21-22 - SPIRITS &amp; STORES</t>
  </si>
  <si>
    <t>YTD</t>
  </si>
  <si>
    <t>Income Less All Costs</t>
  </si>
  <si>
    <t xml:space="preserve">SPIRITS </t>
  </si>
  <si>
    <t xml:space="preserve">•  Cost of Goods Sold </t>
  </si>
  <si>
    <t>•  Gross Profit</t>
  </si>
  <si>
    <t>•  Net</t>
  </si>
  <si>
    <t>STORES</t>
  </si>
  <si>
    <t>No Activity</t>
  </si>
  <si>
    <t>Financials FY21-22 - MEMBERSHIP</t>
  </si>
  <si>
    <t>Report Month</t>
  </si>
  <si>
    <t>Report Date (as of)</t>
  </si>
  <si>
    <t>YE</t>
  </si>
  <si>
    <t>MEMBER CLASSES</t>
  </si>
  <si>
    <t>•  Active</t>
  </si>
  <si>
    <t>•  Social (Active Social)</t>
  </si>
  <si>
    <t>•  Intermediate</t>
  </si>
  <si>
    <t>•  Life</t>
  </si>
  <si>
    <t>•  Senior Life</t>
  </si>
  <si>
    <t>Total</t>
  </si>
  <si>
    <t>•  Pending</t>
  </si>
  <si>
    <t>Net</t>
  </si>
  <si>
    <t>•  Members Eligible for Life Class</t>
  </si>
  <si>
    <t>MONTH-TO-MONTH CHANGE PER CLASS</t>
  </si>
  <si>
    <t xml:space="preserve">Active </t>
  </si>
  <si>
    <t>Social (Active Social)</t>
  </si>
  <si>
    <t>Intermediate</t>
  </si>
  <si>
    <t>Life</t>
  </si>
  <si>
    <t>Senior Life</t>
  </si>
  <si>
    <r>
      <t xml:space="preserve">NEW MEMBERS - </t>
    </r>
    <r>
      <rPr>
        <b/>
        <sz val="6"/>
        <rFont val="Arial"/>
        <family val="2"/>
      </rPr>
      <t>All Classes</t>
    </r>
  </si>
  <si>
    <t>Plus Oct. New Members</t>
  </si>
  <si>
    <t>Plus Nov. New Members</t>
  </si>
  <si>
    <t>Plus Dec. New Members</t>
  </si>
  <si>
    <t>Plus Jan. New Members</t>
  </si>
  <si>
    <t>Plus Feb. New Members</t>
  </si>
  <si>
    <t>Plus Mar. New Members</t>
  </si>
  <si>
    <t>Plus Apr. New Members</t>
  </si>
  <si>
    <t>Plus May New Members</t>
  </si>
  <si>
    <t>Plus June New Members</t>
  </si>
  <si>
    <t>Plus July New Members</t>
  </si>
  <si>
    <t>Plus Aug. New Members</t>
  </si>
  <si>
    <t>Plus Sep. New Members</t>
  </si>
  <si>
    <t>Total New Members</t>
  </si>
  <si>
    <r>
      <t xml:space="preserve">MEMBERS ELIGIBLE FOR LIFE MEMBERSHIP - </t>
    </r>
    <r>
      <rPr>
        <b/>
        <sz val="6"/>
        <rFont val="Arial"/>
        <family val="2"/>
      </rPr>
      <t>Updated Quarterly</t>
    </r>
  </si>
  <si>
    <t>As of 03/31/2022</t>
  </si>
  <si>
    <t>Initiated</t>
  </si>
  <si>
    <t>To Date</t>
  </si>
  <si>
    <t>Years</t>
  </si>
  <si>
    <t>Weiss, Sherry E</t>
  </si>
  <si>
    <t>11/08/1995</t>
  </si>
  <si>
    <t>03/31/2022</t>
  </si>
  <si>
    <t>Anderson, Douglas T</t>
  </si>
  <si>
    <t>06/12/1996</t>
  </si>
  <si>
    <t>Brunkhorst, William J &amp; Mary Heston</t>
  </si>
  <si>
    <t>Farber, Steve &amp; Fran</t>
  </si>
  <si>
    <t>Up &amp; Coming - Eligible 05/31/2022 &amp; 06/30/2022</t>
  </si>
  <si>
    <t>DeLaunay, Peter Frank &amp; Wendy</t>
  </si>
  <si>
    <t>04/09/1997</t>
  </si>
  <si>
    <t>05/31/2022</t>
  </si>
  <si>
    <t>McFadden, James W &amp; Lucy Zehr</t>
  </si>
  <si>
    <t>05/14/1997</t>
  </si>
  <si>
    <t>Hill, Jess J</t>
  </si>
  <si>
    <t>06/11/1997</t>
  </si>
  <si>
    <t>06/30/2022</t>
  </si>
  <si>
    <t xml:space="preserve">Member No. </t>
  </si>
  <si>
    <t>Rutledge, Tim C &amp; Nadeane</t>
  </si>
  <si>
    <t>Cooper, Charles H &amp; Dorothy</t>
  </si>
  <si>
    <t>Brooks, James G &amp; Lois</t>
  </si>
  <si>
    <t>06/25/1997</t>
  </si>
  <si>
    <t xml:space="preserve">•  Electrical Net - April Billing - Mooring members billed incorrectly resulting in a shortage in billing for $27,308.74. </t>
  </si>
  <si>
    <t>•  520 Fund - Deposits (Interest) - 1Q - 12/2021</t>
  </si>
  <si>
    <t>•  520 Fund - Deposits (Interest) - 2Q - 03/2022</t>
  </si>
  <si>
    <t>•  520 Fund - Deposits (Interest) - 3Q - 06/2022</t>
  </si>
  <si>
    <t>•  520 Fund - Deposits (Interest) - 4Q - 09/2022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</si>
</sst>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);[Red]\(#,##0.00\);\-\-"/>
    <numFmt numFmtId="165" formatCode="0.0%"/>
    <numFmt numFmtId="166" formatCode="[$-409]mmmm\-yy;@"/>
    <numFmt numFmtId="167" formatCode="[$-409]mmm\-yy;@"/>
    <numFmt numFmtId="168" formatCode="mm/dd/yy;@"/>
    <numFmt numFmtId="169" formatCode="[$-F800]dddd\,\ mmmm\ dd\,\ yyyy"/>
    <numFmt numFmtId="170" formatCode="#,##0.00;\-#,##0.00"/>
    <numFmt numFmtId="171" formatCode="0_);[Red]\(0\)"/>
    <numFmt numFmtId="172" formatCode="#,##0.000000000000_);\(#,##0.000000000000\)"/>
    <numFmt numFmtId="173" formatCode="0.00000%"/>
    <numFmt numFmtId="174" formatCode="mm/dd/yyyy"/>
    <numFmt numFmtId="175" formatCode="#,##0_);[Red]\(#,##0\);\-\-"/>
    <numFmt numFmtId="176" formatCode="mm/yyyy"/>
    <numFmt numFmtId="177" formatCode="m/d/yy;@"/>
  </numFmts>
  <fonts count="5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rgb="FFC00000"/>
      <name val="Arial"/>
      <family val="2"/>
    </font>
    <font>
      <sz val="7"/>
      <name val="Arial"/>
      <family val="2"/>
    </font>
    <font>
      <sz val="7"/>
      <color rgb="FF0033CC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8"/>
      <color rgb="FFC00000"/>
      <name val="Arial"/>
      <family val="2"/>
    </font>
    <font>
      <b/>
      <sz val="8"/>
      <name val="Arial"/>
      <family val="2"/>
    </font>
    <font>
      <b/>
      <sz val="6"/>
      <color rgb="FFC00000"/>
      <name val="Arial"/>
      <family val="2"/>
    </font>
    <font>
      <b/>
      <sz val="7"/>
      <color rgb="FF0033CC"/>
      <name val="Arial"/>
      <family val="2"/>
    </font>
    <font>
      <b/>
      <sz val="7"/>
      <color rgb="FF6600FF"/>
      <name val="Arial"/>
      <family val="2"/>
    </font>
    <font>
      <b/>
      <sz val="7"/>
      <color rgb="FF002060"/>
      <name val="Arial"/>
      <family val="2"/>
    </font>
    <font>
      <sz val="7"/>
      <color rgb="FFC00000"/>
      <name val="Arial"/>
      <family val="2"/>
    </font>
    <font>
      <sz val="7"/>
      <color rgb="FF002060"/>
      <name val="Arial"/>
      <family val="2"/>
    </font>
    <font>
      <sz val="6"/>
      <color rgb="FF0033CC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993300"/>
      <name val="Arial"/>
      <family val="2"/>
    </font>
    <font>
      <sz val="6"/>
      <color theme="0" tint="-0.34998626667073579"/>
      <name val="Arial"/>
      <family val="2"/>
    </font>
    <font>
      <b/>
      <sz val="6"/>
      <color rgb="FF0033CC"/>
      <name val="Arial"/>
      <family val="2"/>
    </font>
    <font>
      <sz val="10"/>
      <name val="Arial"/>
      <family val="2"/>
    </font>
    <font>
      <b/>
      <sz val="7"/>
      <color rgb="FF9933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993300"/>
      <name val="Arial"/>
      <family val="2"/>
    </font>
    <font>
      <sz val="7"/>
      <color theme="0" tint="-0.34998626667073579"/>
      <name val="Arial"/>
      <family val="2"/>
    </font>
    <font>
      <sz val="7"/>
      <color rgb="FF00B050"/>
      <name val="Arial"/>
      <family val="2"/>
    </font>
    <font>
      <sz val="6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6"/>
      <color rgb="FF0070C0"/>
      <name val="Arial"/>
      <family val="2"/>
    </font>
    <font>
      <b/>
      <sz val="6"/>
      <color rgb="FFFF0000"/>
      <name val="Arial"/>
      <family val="2"/>
    </font>
    <font>
      <sz val="6"/>
      <color rgb="FFC00000"/>
      <name val="Arial"/>
      <family val="2"/>
    </font>
    <font>
      <b/>
      <sz val="6"/>
      <color rgb="FF6600FF"/>
      <name val="Arial"/>
      <family val="2"/>
    </font>
    <font>
      <sz val="8"/>
      <name val="Arial"/>
      <family val="2"/>
    </font>
    <font>
      <b/>
      <sz val="6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5"/>
      <name val="Arial"/>
      <family val="2"/>
    </font>
    <font>
      <b/>
      <sz val="6"/>
      <color theme="0" tint="-0.34998626667073579"/>
      <name val="Arial"/>
      <family val="2"/>
    </font>
    <font>
      <b/>
      <sz val="6"/>
      <color rgb="FF0000FF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rgb="FF0033CC"/>
      <name val="Arial"/>
      <family val="2"/>
    </font>
    <font>
      <sz val="6"/>
      <color rgb="FF6600FF"/>
      <name val="Arial"/>
      <family val="2"/>
    </font>
    <font>
      <sz val="6"/>
      <color theme="0" tint="-0.14999847407452621"/>
      <name val="Arial"/>
      <family val="2"/>
    </font>
    <font>
      <sz val="6"/>
      <color rgb="FF0000CC"/>
      <name val="Arial"/>
      <family val="2"/>
    </font>
    <font>
      <sz val="6"/>
      <color theme="0" tint="-0.24997711111789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672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10" fontId="4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164" fontId="3" fillId="0" borderId="1" xfId="1" applyNumberFormat="1" applyFont="1" applyBorder="1"/>
    <xf numFmtId="165" fontId="2" fillId="0" borderId="1" xfId="1" applyNumberFormat="1" applyFont="1" applyBorder="1"/>
    <xf numFmtId="10" fontId="4" fillId="0" borderId="1" xfId="1" applyNumberFormat="1" applyFont="1" applyBorder="1"/>
    <xf numFmtId="40" fontId="3" fillId="0" borderId="1" xfId="1" applyNumberFormat="1" applyFont="1" applyBorder="1"/>
    <xf numFmtId="0" fontId="6" fillId="0" borderId="1" xfId="1" applyFont="1" applyBorder="1" applyAlignment="1">
      <alignment horizontal="left"/>
    </xf>
    <xf numFmtId="40" fontId="6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/>
    <xf numFmtId="165" fontId="8" fillId="2" borderId="1" xfId="1" applyNumberFormat="1" applyFont="1" applyFill="1" applyBorder="1"/>
    <xf numFmtId="40" fontId="8" fillId="2" borderId="1" xfId="1" applyNumberFormat="1" applyFont="1" applyFill="1" applyBorder="1"/>
    <xf numFmtId="40" fontId="8" fillId="2" borderId="1" xfId="1" applyNumberFormat="1" applyFont="1" applyFill="1" applyBorder="1" applyAlignment="1">
      <alignment horizontal="right"/>
    </xf>
    <xf numFmtId="0" fontId="8" fillId="2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/>
    </xf>
    <xf numFmtId="164" fontId="11" fillId="3" borderId="1" xfId="1" applyNumberFormat="1" applyFont="1" applyFill="1" applyBorder="1"/>
    <xf numFmtId="0" fontId="11" fillId="3" borderId="1" xfId="1" applyFont="1" applyFill="1" applyBorder="1"/>
    <xf numFmtId="165" fontId="11" fillId="3" borderId="1" xfId="1" applyNumberFormat="1" applyFont="1" applyFill="1" applyBorder="1"/>
    <xf numFmtId="40" fontId="11" fillId="3" borderId="1" xfId="1" applyNumberFormat="1" applyFont="1" applyFill="1" applyBorder="1"/>
    <xf numFmtId="40" fontId="11" fillId="3" borderId="1" xfId="1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/>
    <xf numFmtId="40" fontId="5" fillId="0" borderId="1" xfId="1" applyNumberFormat="1" applyFont="1" applyBorder="1"/>
    <xf numFmtId="0" fontId="5" fillId="0" borderId="1" xfId="1" applyFont="1" applyBorder="1" applyAlignment="1">
      <alignment horizontal="left"/>
    </xf>
    <xf numFmtId="167" fontId="2" fillId="0" borderId="1" xfId="1" applyNumberFormat="1" applyFont="1" applyBorder="1" applyAlignment="1">
      <alignment horizontal="center" wrapText="1"/>
    </xf>
    <xf numFmtId="167" fontId="5" fillId="6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wrapText="1"/>
    </xf>
    <xf numFmtId="165" fontId="5" fillId="6" borderId="1" xfId="1" applyNumberFormat="1" applyFont="1" applyFill="1" applyBorder="1" applyAlignment="1">
      <alignment horizontal="center" wrapText="1"/>
    </xf>
    <xf numFmtId="40" fontId="5" fillId="0" borderId="1" xfId="1" applyNumberFormat="1" applyFont="1" applyBorder="1" applyAlignment="1">
      <alignment wrapText="1"/>
    </xf>
    <xf numFmtId="167" fontId="5" fillId="0" borderId="1" xfId="1" applyNumberFormat="1" applyFont="1" applyBorder="1" applyAlignment="1">
      <alignment horizontal="center" wrapText="1"/>
    </xf>
    <xf numFmtId="10" fontId="5" fillId="0" borderId="1" xfId="1" applyNumberFormat="1" applyFont="1" applyBorder="1" applyAlignment="1">
      <alignment horizontal="right"/>
    </xf>
    <xf numFmtId="10" fontId="5" fillId="0" borderId="1" xfId="1" applyNumberFormat="1" applyFont="1" applyBorder="1"/>
    <xf numFmtId="0" fontId="11" fillId="8" borderId="1" xfId="1" applyFont="1" applyFill="1" applyBorder="1"/>
    <xf numFmtId="0" fontId="5" fillId="6" borderId="1" xfId="1" applyFont="1" applyFill="1" applyBorder="1"/>
    <xf numFmtId="10" fontId="5" fillId="6" borderId="1" xfId="1" applyNumberFormat="1" applyFont="1" applyFill="1" applyBorder="1" applyAlignment="1">
      <alignment horizontal="right"/>
    </xf>
    <xf numFmtId="164" fontId="5" fillId="6" borderId="1" xfId="1" applyNumberFormat="1" applyFont="1" applyFill="1" applyBorder="1"/>
    <xf numFmtId="165" fontId="2" fillId="6" borderId="1" xfId="1" applyNumberFormat="1" applyFont="1" applyFill="1" applyBorder="1"/>
    <xf numFmtId="10" fontId="5" fillId="6" borderId="1" xfId="1" applyNumberFormat="1" applyFont="1" applyFill="1" applyBorder="1"/>
    <xf numFmtId="0" fontId="3" fillId="0" borderId="1" xfId="1" applyFont="1" applyBorder="1" applyAlignment="1">
      <alignment horizontal="center"/>
    </xf>
    <xf numFmtId="10" fontId="13" fillId="6" borderId="1" xfId="1" applyNumberFormat="1" applyFont="1" applyFill="1" applyBorder="1" applyAlignment="1">
      <alignment horizontal="right"/>
    </xf>
    <xf numFmtId="10" fontId="13" fillId="0" borderId="1" xfId="1" applyNumberFormat="1" applyFont="1" applyBorder="1" applyAlignment="1">
      <alignment horizontal="right"/>
    </xf>
    <xf numFmtId="10" fontId="3" fillId="0" borderId="1" xfId="1" applyNumberFormat="1" applyFont="1" applyBorder="1"/>
    <xf numFmtId="0" fontId="5" fillId="5" borderId="1" xfId="1" applyFont="1" applyFill="1" applyBorder="1" applyAlignment="1">
      <alignment horizontal="left"/>
    </xf>
    <xf numFmtId="0" fontId="3" fillId="5" borderId="1" xfId="1" applyFont="1" applyFill="1" applyBorder="1" applyAlignment="1">
      <alignment horizontal="center"/>
    </xf>
    <xf numFmtId="40" fontId="5" fillId="5" borderId="1" xfId="1" applyNumberFormat="1" applyFont="1" applyFill="1" applyBorder="1"/>
    <xf numFmtId="0" fontId="3" fillId="5" borderId="1" xfId="1" applyFont="1" applyFill="1" applyBorder="1"/>
    <xf numFmtId="165" fontId="5" fillId="5" borderId="1" xfId="1" applyNumberFormat="1" applyFont="1" applyFill="1" applyBorder="1"/>
    <xf numFmtId="164" fontId="3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8" fillId="2" borderId="1" xfId="1" applyNumberFormat="1" applyFont="1" applyFill="1" applyBorder="1" applyAlignment="1">
      <alignment horizontal="center"/>
    </xf>
    <xf numFmtId="166" fontId="11" fillId="3" borderId="1" xfId="1" applyNumberFormat="1" applyFont="1" applyFill="1" applyBorder="1" applyAlignment="1">
      <alignment horizontal="left"/>
    </xf>
    <xf numFmtId="168" fontId="10" fillId="3" borderId="1" xfId="2" applyNumberFormat="1" applyFont="1" applyFill="1" applyBorder="1" applyAlignment="1">
      <alignment horizontal="left"/>
    </xf>
    <xf numFmtId="165" fontId="11" fillId="3" borderId="1" xfId="1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left" wrapText="1"/>
    </xf>
    <xf numFmtId="168" fontId="2" fillId="0" borderId="1" xfId="2" applyNumberFormat="1" applyFont="1" applyBorder="1"/>
    <xf numFmtId="0" fontId="14" fillId="0" borderId="1" xfId="2" applyFont="1" applyBorder="1" applyAlignment="1">
      <alignment horizontal="right" wrapText="1"/>
    </xf>
    <xf numFmtId="0" fontId="5" fillId="0" borderId="1" xfId="2" applyFont="1" applyBorder="1" applyAlignment="1">
      <alignment horizontal="left" wrapText="1"/>
    </xf>
    <xf numFmtId="0" fontId="15" fillId="0" borderId="1" xfId="2" applyFont="1" applyBorder="1" applyAlignment="1">
      <alignment horizontal="left" wrapText="1"/>
    </xf>
    <xf numFmtId="169" fontId="3" fillId="0" borderId="1" xfId="2" applyNumberFormat="1" applyFont="1" applyBorder="1" applyAlignment="1">
      <alignment wrapText="1"/>
    </xf>
    <xf numFmtId="169" fontId="16" fillId="0" borderId="1" xfId="2" applyNumberFormat="1" applyFont="1" applyBorder="1" applyAlignment="1">
      <alignment wrapText="1"/>
    </xf>
    <xf numFmtId="169" fontId="14" fillId="0" borderId="1" xfId="2" applyNumberFormat="1" applyFont="1" applyBorder="1" applyAlignment="1">
      <alignment wrapText="1"/>
    </xf>
    <xf numFmtId="0" fontId="3" fillId="0" borderId="1" xfId="2" applyFont="1" applyBorder="1" applyAlignment="1">
      <alignment horizontal="left" wrapText="1"/>
    </xf>
    <xf numFmtId="168" fontId="3" fillId="0" borderId="1" xfId="2" applyNumberFormat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17" fillId="0" borderId="1" xfId="2" applyFont="1" applyBorder="1" applyAlignment="1">
      <alignment wrapText="1"/>
    </xf>
    <xf numFmtId="168" fontId="3" fillId="0" borderId="1" xfId="2" applyNumberFormat="1" applyFont="1" applyBorder="1"/>
    <xf numFmtId="0" fontId="12" fillId="0" borderId="0" xfId="1" applyFont="1" applyAlignment="1">
      <alignment horizontal="center"/>
    </xf>
    <xf numFmtId="0" fontId="6" fillId="0" borderId="0" xfId="1" applyFont="1"/>
    <xf numFmtId="10" fontId="18" fillId="0" borderId="0" xfId="1" applyNumberFormat="1" applyFont="1" applyAlignment="1">
      <alignment horizontal="righ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40" fontId="6" fillId="0" borderId="0" xfId="1" applyNumberFormat="1" applyFont="1"/>
    <xf numFmtId="0" fontId="9" fillId="0" borderId="0" xfId="1" applyFont="1" applyAlignment="1">
      <alignment horizontal="left"/>
    </xf>
    <xf numFmtId="40" fontId="6" fillId="0" borderId="0" xfId="1" applyNumberFormat="1" applyFont="1" applyAlignment="1">
      <alignment horizontal="right"/>
    </xf>
    <xf numFmtId="0" fontId="7" fillId="2" borderId="0" xfId="1" applyFont="1" applyFill="1" applyAlignment="1">
      <alignment horizontal="center"/>
    </xf>
    <xf numFmtId="0" fontId="8" fillId="2" borderId="0" xfId="1" applyFont="1" applyFill="1"/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horizontal="left"/>
    </xf>
    <xf numFmtId="164" fontId="8" fillId="2" borderId="0" xfId="1" applyNumberFormat="1" applyFont="1" applyFill="1" applyAlignment="1">
      <alignment horizontal="center"/>
    </xf>
    <xf numFmtId="40" fontId="8" fillId="2" borderId="0" xfId="1" applyNumberFormat="1" applyFont="1" applyFill="1"/>
    <xf numFmtId="40" fontId="8" fillId="2" borderId="0" xfId="1" applyNumberFormat="1" applyFont="1" applyFill="1" applyAlignment="1">
      <alignment horizontal="right"/>
    </xf>
    <xf numFmtId="0" fontId="10" fillId="3" borderId="0" xfId="1" applyFont="1" applyFill="1" applyAlignment="1">
      <alignment horizontal="center"/>
    </xf>
    <xf numFmtId="166" fontId="11" fillId="3" borderId="0" xfId="1" applyNumberFormat="1" applyFont="1" applyFill="1" applyAlignment="1">
      <alignment horizontal="left"/>
    </xf>
    <xf numFmtId="0" fontId="11" fillId="3" borderId="0" xfId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164" fontId="11" fillId="3" borderId="0" xfId="1" applyNumberFormat="1" applyFont="1" applyFill="1" applyAlignment="1">
      <alignment horizontal="left"/>
    </xf>
    <xf numFmtId="164" fontId="11" fillId="3" borderId="0" xfId="1" applyNumberFormat="1" applyFont="1" applyFill="1" applyAlignment="1">
      <alignment horizontal="center"/>
    </xf>
    <xf numFmtId="40" fontId="11" fillId="3" borderId="0" xfId="1" applyNumberFormat="1" applyFont="1" applyFill="1"/>
    <xf numFmtId="40" fontId="11" fillId="3" borderId="0" xfId="1" applyNumberFormat="1" applyFont="1" applyFill="1" applyAlignment="1">
      <alignment horizontal="right"/>
    </xf>
    <xf numFmtId="49" fontId="6" fillId="0" borderId="0" xfId="3" applyNumberFormat="1" applyFont="1"/>
    <xf numFmtId="4" fontId="6" fillId="0" borderId="0" xfId="3" applyNumberFormat="1" applyFont="1" applyAlignment="1">
      <alignment horizontal="centerContinuous"/>
    </xf>
    <xf numFmtId="4" fontId="9" fillId="0" borderId="0" xfId="3" applyNumberFormat="1" applyFont="1" applyAlignment="1">
      <alignment horizontal="centerContinuous"/>
    </xf>
    <xf numFmtId="165" fontId="6" fillId="0" borderId="0" xfId="3" applyNumberFormat="1" applyFont="1" applyAlignment="1">
      <alignment horizontal="centerContinuous"/>
    </xf>
    <xf numFmtId="164" fontId="6" fillId="0" borderId="0" xfId="3" applyNumberFormat="1" applyFont="1" applyAlignment="1">
      <alignment horizontal="centerContinuous"/>
    </xf>
    <xf numFmtId="0" fontId="6" fillId="0" borderId="0" xfId="3" applyFont="1"/>
    <xf numFmtId="0" fontId="9" fillId="0" borderId="0" xfId="3" applyFont="1"/>
    <xf numFmtId="49" fontId="8" fillId="0" borderId="0" xfId="3" applyNumberFormat="1" applyFont="1"/>
    <xf numFmtId="49" fontId="20" fillId="0" borderId="0" xfId="3" applyNumberFormat="1" applyFont="1"/>
    <xf numFmtId="0" fontId="8" fillId="0" borderId="0" xfId="3" applyFont="1"/>
    <xf numFmtId="49" fontId="5" fillId="0" borderId="0" xfId="3" applyNumberFormat="1" applyFont="1" applyAlignment="1">
      <alignment horizontal="center"/>
    </xf>
    <xf numFmtId="49" fontId="3" fillId="0" borderId="0" xfId="3" applyNumberFormat="1" applyFont="1"/>
    <xf numFmtId="4" fontId="5" fillId="3" borderId="8" xfId="3" applyNumberFormat="1" applyFont="1" applyFill="1" applyBorder="1" applyAlignment="1">
      <alignment horizontal="center" wrapText="1"/>
    </xf>
    <xf numFmtId="4" fontId="5" fillId="3" borderId="9" xfId="3" applyNumberFormat="1" applyFont="1" applyFill="1" applyBorder="1" applyAlignment="1">
      <alignment horizontal="center" wrapText="1"/>
    </xf>
    <xf numFmtId="165" fontId="5" fillId="3" borderId="9" xfId="3" applyNumberFormat="1" applyFont="1" applyFill="1" applyBorder="1" applyAlignment="1">
      <alignment horizontal="center" wrapText="1"/>
    </xf>
    <xf numFmtId="164" fontId="5" fillId="3" borderId="10" xfId="3" applyNumberFormat="1" applyFont="1" applyFill="1" applyBorder="1" applyAlignment="1">
      <alignment horizontal="center" wrapText="1"/>
    </xf>
    <xf numFmtId="0" fontId="5" fillId="0" borderId="0" xfId="3" applyFont="1" applyAlignment="1">
      <alignment horizontal="center"/>
    </xf>
    <xf numFmtId="49" fontId="9" fillId="0" borderId="0" xfId="3" applyNumberFormat="1" applyFont="1"/>
    <xf numFmtId="4" fontId="9" fillId="0" borderId="1" xfId="3" applyNumberFormat="1" applyFont="1" applyBorder="1"/>
    <xf numFmtId="165" fontId="9" fillId="0" borderId="1" xfId="3" applyNumberFormat="1" applyFont="1" applyBorder="1"/>
    <xf numFmtId="164" fontId="9" fillId="0" borderId="1" xfId="3" applyNumberFormat="1" applyFont="1" applyBorder="1"/>
    <xf numFmtId="39" fontId="6" fillId="0" borderId="0" xfId="3" applyNumberFormat="1" applyFont="1"/>
    <xf numFmtId="49" fontId="21" fillId="0" borderId="0" xfId="3" applyNumberFormat="1" applyFont="1"/>
    <xf numFmtId="49" fontId="22" fillId="0" borderId="0" xfId="3" applyNumberFormat="1" applyFont="1"/>
    <xf numFmtId="4" fontId="6" fillId="0" borderId="0" xfId="3" applyNumberFormat="1" applyFont="1"/>
    <xf numFmtId="4" fontId="22" fillId="0" borderId="0" xfId="3" applyNumberFormat="1" applyFont="1"/>
    <xf numFmtId="4" fontId="21" fillId="0" borderId="0" xfId="3" applyNumberFormat="1" applyFont="1"/>
    <xf numFmtId="165" fontId="23" fillId="0" borderId="0" xfId="3" applyNumberFormat="1" applyFont="1"/>
    <xf numFmtId="164" fontId="18" fillId="0" borderId="0" xfId="3" applyNumberFormat="1" applyFont="1"/>
    <xf numFmtId="0" fontId="24" fillId="0" borderId="0" xfId="3" applyFont="1" applyAlignment="1">
      <alignment horizontal="center"/>
    </xf>
    <xf numFmtId="4" fontId="6" fillId="0" borderId="1" xfId="3" applyNumberFormat="1" applyFont="1" applyBorder="1"/>
    <xf numFmtId="4" fontId="22" fillId="0" borderId="1" xfId="3" applyNumberFormat="1" applyFont="1" applyBorder="1"/>
    <xf numFmtId="4" fontId="21" fillId="0" borderId="1" xfId="3" applyNumberFormat="1" applyFont="1" applyBorder="1"/>
    <xf numFmtId="165" fontId="23" fillId="0" borderId="1" xfId="3" applyNumberFormat="1" applyFont="1" applyBorder="1"/>
    <xf numFmtId="164" fontId="18" fillId="0" borderId="1" xfId="3" applyNumberFormat="1" applyFont="1" applyBorder="1"/>
    <xf numFmtId="4" fontId="9" fillId="3" borderId="1" xfId="3" applyNumberFormat="1" applyFont="1" applyFill="1" applyBorder="1"/>
    <xf numFmtId="165" fontId="9" fillId="3" borderId="1" xfId="3" applyNumberFormat="1" applyFont="1" applyFill="1" applyBorder="1"/>
    <xf numFmtId="164" fontId="9" fillId="3" borderId="1" xfId="3" applyNumberFormat="1" applyFont="1" applyFill="1" applyBorder="1"/>
    <xf numFmtId="49" fontId="22" fillId="0" borderId="0" xfId="4" applyNumberFormat="1" applyFont="1"/>
    <xf numFmtId="165" fontId="12" fillId="0" borderId="1" xfId="1" applyNumberFormat="1" applyFont="1" applyBorder="1" applyAlignment="1">
      <alignment horizontal="right"/>
    </xf>
    <xf numFmtId="164" fontId="18" fillId="0" borderId="1" xfId="5" applyNumberFormat="1" applyFont="1" applyBorder="1"/>
    <xf numFmtId="164" fontId="9" fillId="3" borderId="1" xfId="5" applyNumberFormat="1" applyFont="1" applyFill="1" applyBorder="1"/>
    <xf numFmtId="165" fontId="6" fillId="0" borderId="1" xfId="3" applyNumberFormat="1" applyFont="1" applyBorder="1"/>
    <xf numFmtId="164" fontId="6" fillId="0" borderId="1" xfId="3" applyNumberFormat="1" applyFont="1" applyBorder="1"/>
    <xf numFmtId="4" fontId="9" fillId="2" borderId="1" xfId="3" applyNumberFormat="1" applyFont="1" applyFill="1" applyBorder="1"/>
    <xf numFmtId="165" fontId="9" fillId="2" borderId="1" xfId="3" applyNumberFormat="1" applyFont="1" applyFill="1" applyBorder="1"/>
    <xf numFmtId="0" fontId="21" fillId="0" borderId="0" xfId="3" applyFont="1"/>
    <xf numFmtId="4" fontId="9" fillId="0" borderId="0" xfId="3" applyNumberFormat="1" applyFont="1"/>
    <xf numFmtId="49" fontId="5" fillId="0" borderId="0" xfId="3" applyNumberFormat="1" applyFont="1"/>
    <xf numFmtId="49" fontId="3" fillId="0" borderId="0" xfId="3" applyNumberFormat="1" applyFont="1" applyAlignment="1">
      <alignment horizontal="centerContinuous"/>
    </xf>
    <xf numFmtId="49" fontId="5" fillId="0" borderId="0" xfId="3" applyNumberFormat="1" applyFont="1" applyAlignment="1">
      <alignment horizontal="centerContinuous"/>
    </xf>
    <xf numFmtId="165" fontId="3" fillId="0" borderId="0" xfId="3" applyNumberFormat="1" applyFont="1" applyAlignment="1">
      <alignment horizontal="centerContinuous"/>
    </xf>
    <xf numFmtId="164" fontId="3" fillId="0" borderId="0" xfId="3" applyNumberFormat="1" applyFont="1" applyAlignment="1">
      <alignment horizontal="centerContinuous"/>
    </xf>
    <xf numFmtId="0" fontId="3" fillId="0" borderId="0" xfId="3" applyFont="1"/>
    <xf numFmtId="0" fontId="3" fillId="0" borderId="0" xfId="3" applyFont="1" applyAlignment="1">
      <alignment horizontal="center"/>
    </xf>
    <xf numFmtId="165" fontId="3" fillId="0" borderId="0" xfId="3" applyNumberFormat="1" applyFont="1" applyAlignment="1">
      <alignment horizontal="center"/>
    </xf>
    <xf numFmtId="49" fontId="5" fillId="3" borderId="9" xfId="3" applyNumberFormat="1" applyFont="1" applyFill="1" applyBorder="1" applyAlignment="1">
      <alignment horizontal="center" wrapText="1"/>
    </xf>
    <xf numFmtId="167" fontId="5" fillId="0" borderId="0" xfId="3" applyNumberFormat="1" applyFont="1" applyAlignment="1">
      <alignment horizontal="center" wrapText="1"/>
    </xf>
    <xf numFmtId="49" fontId="5" fillId="0" borderId="0" xfId="3" applyNumberFormat="1" applyFont="1" applyAlignment="1">
      <alignment horizontal="center" wrapText="1"/>
    </xf>
    <xf numFmtId="165" fontId="27" fillId="0" borderId="0" xfId="3" applyNumberFormat="1" applyFont="1" applyAlignment="1">
      <alignment horizontal="center" wrapText="1"/>
    </xf>
    <xf numFmtId="164" fontId="13" fillId="0" borderId="0" xfId="3" applyNumberFormat="1" applyFont="1" applyAlignment="1">
      <alignment horizontal="center" wrapText="1"/>
    </xf>
    <xf numFmtId="49" fontId="28" fillId="0" borderId="0" xfId="3" applyNumberFormat="1" applyFont="1"/>
    <xf numFmtId="170" fontId="29" fillId="0" borderId="0" xfId="3" applyNumberFormat="1" applyFont="1"/>
    <xf numFmtId="170" fontId="28" fillId="0" borderId="0" xfId="3" applyNumberFormat="1" applyFont="1"/>
    <xf numFmtId="165" fontId="30" fillId="0" borderId="0" xfId="3" applyNumberFormat="1" applyFont="1"/>
    <xf numFmtId="164" fontId="4" fillId="0" borderId="0" xfId="3" applyNumberFormat="1" applyFont="1"/>
    <xf numFmtId="49" fontId="29" fillId="0" borderId="0" xfId="3" applyNumberFormat="1" applyFont="1"/>
    <xf numFmtId="0" fontId="31" fillId="0" borderId="0" xfId="3" applyFont="1" applyAlignment="1">
      <alignment horizontal="center"/>
    </xf>
    <xf numFmtId="170" fontId="29" fillId="0" borderId="1" xfId="3" applyNumberFormat="1" applyFont="1" applyBorder="1"/>
    <xf numFmtId="170" fontId="28" fillId="0" borderId="1" xfId="3" applyNumberFormat="1" applyFont="1" applyBorder="1"/>
    <xf numFmtId="165" fontId="30" fillId="0" borderId="1" xfId="3" applyNumberFormat="1" applyFont="1" applyBorder="1"/>
    <xf numFmtId="164" fontId="4" fillId="0" borderId="1" xfId="3" applyNumberFormat="1" applyFont="1" applyBorder="1"/>
    <xf numFmtId="170" fontId="5" fillId="3" borderId="1" xfId="3" applyNumberFormat="1" applyFont="1" applyFill="1" applyBorder="1"/>
    <xf numFmtId="170" fontId="3" fillId="3" borderId="1" xfId="3" applyNumberFormat="1" applyFont="1" applyFill="1" applyBorder="1"/>
    <xf numFmtId="165" fontId="5" fillId="3" borderId="1" xfId="3" applyNumberFormat="1" applyFont="1" applyFill="1" applyBorder="1"/>
    <xf numFmtId="164" fontId="5" fillId="3" borderId="1" xfId="3" applyNumberFormat="1" applyFont="1" applyFill="1" applyBorder="1"/>
    <xf numFmtId="0" fontId="28" fillId="0" borderId="0" xfId="3" applyFont="1"/>
    <xf numFmtId="0" fontId="5" fillId="0" borderId="0" xfId="3" applyFont="1"/>
    <xf numFmtId="0" fontId="29" fillId="0" borderId="0" xfId="3" applyFont="1"/>
    <xf numFmtId="4" fontId="3" fillId="0" borderId="0" xfId="3" applyNumberFormat="1" applyFont="1"/>
    <xf numFmtId="165" fontId="3" fillId="0" borderId="0" xfId="3" applyNumberFormat="1" applyFont="1"/>
    <xf numFmtId="164" fontId="3" fillId="0" borderId="0" xfId="3" applyNumberFormat="1" applyFont="1"/>
    <xf numFmtId="49" fontId="3" fillId="0" borderId="0" xfId="3" applyNumberFormat="1" applyFont="1" applyAlignment="1">
      <alignment horizontal="center" wrapText="1"/>
    </xf>
    <xf numFmtId="0" fontId="3" fillId="0" borderId="0" xfId="3" applyFont="1" applyAlignment="1">
      <alignment horizontal="center" wrapText="1"/>
    </xf>
    <xf numFmtId="170" fontId="3" fillId="0" borderId="0" xfId="3" applyNumberFormat="1" applyFont="1"/>
    <xf numFmtId="170" fontId="5" fillId="0" borderId="0" xfId="3" applyNumberFormat="1" applyFont="1"/>
    <xf numFmtId="170" fontId="13" fillId="0" borderId="0" xfId="3" applyNumberFormat="1" applyFont="1"/>
    <xf numFmtId="4" fontId="29" fillId="0" borderId="0" xfId="3" applyNumberFormat="1" applyFont="1"/>
    <xf numFmtId="0" fontId="32" fillId="0" borderId="0" xfId="3" applyFont="1" applyAlignment="1">
      <alignment horizontal="center"/>
    </xf>
    <xf numFmtId="171" fontId="31" fillId="0" borderId="0" xfId="3" applyNumberFormat="1" applyFont="1" applyAlignment="1">
      <alignment horizontal="center"/>
    </xf>
    <xf numFmtId="170" fontId="5" fillId="0" borderId="1" xfId="3" applyNumberFormat="1" applyFont="1" applyBorder="1"/>
    <xf numFmtId="4" fontId="29" fillId="0" borderId="1" xfId="3" applyNumberFormat="1" applyFont="1" applyBorder="1"/>
    <xf numFmtId="39" fontId="32" fillId="0" borderId="0" xfId="3" applyNumberFormat="1" applyFont="1" applyAlignment="1">
      <alignment horizontal="center"/>
    </xf>
    <xf numFmtId="171" fontId="3" fillId="0" borderId="0" xfId="3" applyNumberFormat="1" applyFont="1" applyAlignment="1">
      <alignment horizontal="center"/>
    </xf>
    <xf numFmtId="4" fontId="5" fillId="3" borderId="1" xfId="3" applyNumberFormat="1" applyFont="1" applyFill="1" applyBorder="1"/>
    <xf numFmtId="39" fontId="3" fillId="0" borderId="0" xfId="3" applyNumberFormat="1" applyFont="1" applyAlignment="1">
      <alignment horizontal="center"/>
    </xf>
    <xf numFmtId="39" fontId="3" fillId="0" borderId="0" xfId="3" applyNumberFormat="1" applyFont="1"/>
    <xf numFmtId="0" fontId="13" fillId="0" borderId="0" xfId="3" applyFont="1"/>
    <xf numFmtId="172" fontId="3" fillId="0" borderId="0" xfId="3" applyNumberFormat="1" applyFont="1"/>
    <xf numFmtId="49" fontId="22" fillId="0" borderId="0" xfId="6" applyNumberFormat="1" applyFont="1"/>
    <xf numFmtId="49" fontId="12" fillId="0" borderId="0" xfId="6" applyNumberFormat="1" applyFont="1" applyAlignment="1">
      <alignment horizontal="center"/>
    </xf>
    <xf numFmtId="4" fontId="6" fillId="0" borderId="15" xfId="6" applyNumberFormat="1" applyFont="1" applyBorder="1" applyAlignment="1">
      <alignment horizontal="centerContinuous"/>
    </xf>
    <xf numFmtId="4" fontId="6" fillId="0" borderId="15" xfId="6" applyNumberFormat="1" applyFont="1" applyBorder="1"/>
    <xf numFmtId="40" fontId="36" fillId="0" borderId="0" xfId="6" applyNumberFormat="1" applyFont="1"/>
    <xf numFmtId="0" fontId="6" fillId="0" borderId="0" xfId="6" applyFont="1"/>
    <xf numFmtId="0" fontId="9" fillId="0" borderId="0" xfId="6" applyFont="1" applyAlignment="1">
      <alignment horizontal="center"/>
    </xf>
    <xf numFmtId="0" fontId="9" fillId="0" borderId="0" xfId="6" applyFont="1"/>
    <xf numFmtId="40" fontId="6" fillId="0" borderId="0" xfId="6" applyNumberFormat="1" applyFont="1"/>
    <xf numFmtId="4" fontId="3" fillId="2" borderId="11" xfId="6" applyNumberFormat="1" applyFont="1" applyFill="1" applyBorder="1" applyAlignment="1">
      <alignment horizontal="centerContinuous"/>
    </xf>
    <xf numFmtId="166" fontId="8" fillId="2" borderId="12" xfId="6" applyNumberFormat="1" applyFont="1" applyFill="1" applyBorder="1" applyAlignment="1">
      <alignment horizontal="center"/>
    </xf>
    <xf numFmtId="4" fontId="3" fillId="2" borderId="13" xfId="6" applyNumberFormat="1" applyFont="1" applyFill="1" applyBorder="1" applyAlignment="1">
      <alignment horizontal="centerContinuous"/>
    </xf>
    <xf numFmtId="49" fontId="22" fillId="0" borderId="0" xfId="6" applyNumberFormat="1" applyFont="1" applyAlignment="1">
      <alignment horizontal="center"/>
    </xf>
    <xf numFmtId="168" fontId="28" fillId="3" borderId="16" xfId="6" applyNumberFormat="1" applyFont="1" applyFill="1" applyBorder="1" applyAlignment="1">
      <alignment horizontal="center"/>
    </xf>
    <xf numFmtId="4" fontId="28" fillId="3" borderId="16" xfId="6" applyNumberFormat="1" applyFont="1" applyFill="1" applyBorder="1" applyAlignment="1">
      <alignment horizontal="center"/>
    </xf>
    <xf numFmtId="40" fontId="36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4" fontId="22" fillId="0" borderId="0" xfId="6" applyNumberFormat="1" applyFont="1"/>
    <xf numFmtId="0" fontId="6" fillId="10" borderId="1" xfId="6" applyFont="1" applyFill="1" applyBorder="1"/>
    <xf numFmtId="40" fontId="9" fillId="0" borderId="0" xfId="6" applyNumberFormat="1" applyFont="1"/>
    <xf numFmtId="49" fontId="9" fillId="0" borderId="0" xfId="6" applyNumberFormat="1" applyFont="1"/>
    <xf numFmtId="49" fontId="21" fillId="0" borderId="0" xfId="6" applyNumberFormat="1" applyFont="1"/>
    <xf numFmtId="0" fontId="24" fillId="0" borderId="0" xfId="6" applyFont="1" applyAlignment="1">
      <alignment horizontal="center"/>
    </xf>
    <xf numFmtId="4" fontId="21" fillId="0" borderId="1" xfId="6" applyNumberFormat="1" applyFont="1" applyBorder="1"/>
    <xf numFmtId="49" fontId="9" fillId="12" borderId="0" xfId="6" applyNumberFormat="1" applyFont="1" applyFill="1"/>
    <xf numFmtId="4" fontId="22" fillId="13" borderId="1" xfId="6" applyNumberFormat="1" applyFont="1" applyFill="1" applyBorder="1"/>
    <xf numFmtId="4" fontId="22" fillId="0" borderId="1" xfId="6" applyNumberFormat="1" applyFont="1" applyBorder="1"/>
    <xf numFmtId="0" fontId="37" fillId="0" borderId="0" xfId="6" applyFont="1"/>
    <xf numFmtId="0" fontId="9" fillId="2" borderId="1" xfId="6" applyFont="1" applyFill="1" applyBorder="1"/>
    <xf numFmtId="49" fontId="22" fillId="13" borderId="0" xfId="6" applyNumberFormat="1" applyFont="1" applyFill="1"/>
    <xf numFmtId="49" fontId="12" fillId="13" borderId="0" xfId="6" applyNumberFormat="1" applyFont="1" applyFill="1" applyAlignment="1">
      <alignment horizontal="center"/>
    </xf>
    <xf numFmtId="4" fontId="6" fillId="0" borderId="0" xfId="6" applyNumberFormat="1" applyFont="1"/>
    <xf numFmtId="49" fontId="22" fillId="13" borderId="0" xfId="6" applyNumberFormat="1" applyFont="1" applyFill="1" applyAlignment="1">
      <alignment horizontal="center"/>
    </xf>
    <xf numFmtId="49" fontId="21" fillId="0" borderId="0" xfId="6" applyNumberFormat="1" applyFont="1" applyAlignment="1">
      <alignment horizontal="center"/>
    </xf>
    <xf numFmtId="0" fontId="22" fillId="0" borderId="0" xfId="6" applyFont="1"/>
    <xf numFmtId="0" fontId="12" fillId="0" borderId="0" xfId="6" applyFont="1" applyAlignment="1">
      <alignment horizontal="center"/>
    </xf>
    <xf numFmtId="49" fontId="38" fillId="0" borderId="0" xfId="6" applyNumberFormat="1" applyFont="1" applyAlignment="1">
      <alignment horizontal="center"/>
    </xf>
    <xf numFmtId="4" fontId="22" fillId="17" borderId="1" xfId="6" applyNumberFormat="1" applyFont="1" applyFill="1" applyBorder="1"/>
    <xf numFmtId="0" fontId="21" fillId="0" borderId="0" xfId="6" applyFont="1"/>
    <xf numFmtId="49" fontId="21" fillId="13" borderId="0" xfId="6" applyNumberFormat="1" applyFont="1" applyFill="1"/>
    <xf numFmtId="49" fontId="22" fillId="18" borderId="0" xfId="6" applyNumberFormat="1" applyFont="1" applyFill="1"/>
    <xf numFmtId="49" fontId="21" fillId="18" borderId="0" xfId="6" applyNumberFormat="1" applyFont="1" applyFill="1"/>
    <xf numFmtId="49" fontId="12" fillId="18" borderId="0" xfId="6" applyNumberFormat="1" applyFont="1" applyFill="1" applyAlignment="1">
      <alignment horizontal="center"/>
    </xf>
    <xf numFmtId="4" fontId="22" fillId="18" borderId="1" xfId="6" applyNumberFormat="1" applyFont="1" applyFill="1" applyBorder="1"/>
    <xf numFmtId="0" fontId="6" fillId="9" borderId="1" xfId="6" applyFont="1" applyFill="1" applyBorder="1"/>
    <xf numFmtId="0" fontId="22" fillId="13" borderId="0" xfId="6" applyFont="1" applyFill="1"/>
    <xf numFmtId="0" fontId="12" fillId="13" borderId="0" xfId="6" applyFont="1" applyFill="1" applyAlignment="1">
      <alignment horizontal="center"/>
    </xf>
    <xf numFmtId="4" fontId="6" fillId="0" borderId="1" xfId="6" applyNumberFormat="1" applyFont="1" applyBorder="1"/>
    <xf numFmtId="0" fontId="9" fillId="9" borderId="1" xfId="6" applyFont="1" applyFill="1" applyBorder="1"/>
    <xf numFmtId="0" fontId="21" fillId="18" borderId="0" xfId="6" applyFont="1" applyFill="1"/>
    <xf numFmtId="0" fontId="12" fillId="18" borderId="0" xfId="6" applyFont="1" applyFill="1" applyAlignment="1">
      <alignment horizontal="center"/>
    </xf>
    <xf numFmtId="4" fontId="21" fillId="0" borderId="0" xfId="6" applyNumberFormat="1" applyFont="1"/>
    <xf numFmtId="0" fontId="9" fillId="21" borderId="1" xfId="6" applyFont="1" applyFill="1" applyBorder="1"/>
    <xf numFmtId="0" fontId="6" fillId="20" borderId="1" xfId="6" applyFont="1" applyFill="1" applyBorder="1"/>
    <xf numFmtId="10" fontId="37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right"/>
    </xf>
    <xf numFmtId="0" fontId="34" fillId="2" borderId="0" xfId="1" applyFont="1" applyFill="1" applyAlignment="1">
      <alignment horizontal="center"/>
    </xf>
    <xf numFmtId="164" fontId="8" fillId="2" borderId="0" xfId="1" applyNumberFormat="1" applyFont="1" applyFill="1" applyAlignment="1">
      <alignment horizontal="left"/>
    </xf>
    <xf numFmtId="165" fontId="8" fillId="2" borderId="0" xfId="1" applyNumberFormat="1" applyFont="1" applyFill="1" applyAlignment="1">
      <alignment horizontal="center"/>
    </xf>
    <xf numFmtId="165" fontId="11" fillId="3" borderId="0" xfId="1" applyNumberFormat="1" applyFont="1" applyFill="1" applyAlignment="1">
      <alignment horizontal="center"/>
    </xf>
    <xf numFmtId="168" fontId="6" fillId="0" borderId="0" xfId="6" applyNumberFormat="1" applyFont="1" applyAlignment="1">
      <alignment horizontal="left"/>
    </xf>
    <xf numFmtId="168" fontId="37" fillId="0" borderId="0" xfId="6" applyNumberFormat="1" applyFont="1" applyAlignment="1">
      <alignment horizontal="left"/>
    </xf>
    <xf numFmtId="14" fontId="9" fillId="0" borderId="0" xfId="6" applyNumberFormat="1" applyFont="1" applyAlignment="1">
      <alignment horizontal="left" wrapText="1"/>
    </xf>
    <xf numFmtId="43" fontId="9" fillId="0" borderId="0" xfId="6" applyNumberFormat="1" applyFont="1"/>
    <xf numFmtId="173" fontId="9" fillId="0" borderId="0" xfId="6" applyNumberFormat="1" applyFont="1" applyAlignment="1">
      <alignment horizontal="center"/>
    </xf>
    <xf numFmtId="1" fontId="9" fillId="0" borderId="0" xfId="6" applyNumberFormat="1" applyFont="1" applyAlignment="1">
      <alignment horizontal="center"/>
    </xf>
    <xf numFmtId="168" fontId="9" fillId="0" borderId="0" xfId="6" applyNumberFormat="1" applyFont="1" applyAlignment="1">
      <alignment horizontal="center"/>
    </xf>
    <xf numFmtId="173" fontId="6" fillId="0" borderId="0" xfId="6" applyNumberFormat="1" applyFont="1" applyAlignment="1">
      <alignment horizontal="center"/>
    </xf>
    <xf numFmtId="168" fontId="40" fillId="13" borderId="5" xfId="6" applyNumberFormat="1" applyFont="1" applyFill="1" applyBorder="1"/>
    <xf numFmtId="168" fontId="35" fillId="13" borderId="22" xfId="6" applyNumberFormat="1" applyFont="1" applyFill="1" applyBorder="1"/>
    <xf numFmtId="0" fontId="40" fillId="13" borderId="6" xfId="6" applyFont="1" applyFill="1" applyBorder="1" applyAlignment="1">
      <alignment horizontal="center" wrapText="1"/>
    </xf>
    <xf numFmtId="43" fontId="11" fillId="13" borderId="6" xfId="6" applyNumberFormat="1" applyFont="1" applyFill="1" applyBorder="1" applyAlignment="1">
      <alignment horizontal="right"/>
    </xf>
    <xf numFmtId="0" fontId="11" fillId="13" borderId="6" xfId="6" applyFont="1" applyFill="1" applyBorder="1" applyAlignment="1">
      <alignment horizontal="right"/>
    </xf>
    <xf numFmtId="0" fontId="11" fillId="13" borderId="6" xfId="6" applyFont="1" applyFill="1" applyBorder="1" applyAlignment="1">
      <alignment horizontal="center"/>
    </xf>
    <xf numFmtId="173" fontId="40" fillId="13" borderId="6" xfId="6" applyNumberFormat="1" applyFont="1" applyFill="1" applyBorder="1" applyAlignment="1">
      <alignment horizontal="center"/>
    </xf>
    <xf numFmtId="1" fontId="40" fillId="13" borderId="6" xfId="6" applyNumberFormat="1" applyFont="1" applyFill="1" applyBorder="1" applyAlignment="1">
      <alignment horizontal="center"/>
    </xf>
    <xf numFmtId="168" fontId="40" fillId="13" borderId="7" xfId="6" applyNumberFormat="1" applyFont="1" applyFill="1" applyBorder="1" applyAlignment="1">
      <alignment horizontal="center"/>
    </xf>
    <xf numFmtId="168" fontId="9" fillId="7" borderId="17" xfId="6" applyNumberFormat="1" applyFont="1" applyFill="1" applyBorder="1" applyAlignment="1">
      <alignment horizontal="center" wrapText="1"/>
    </xf>
    <xf numFmtId="168" fontId="37" fillId="7" borderId="4" xfId="6" applyNumberFormat="1" applyFont="1" applyFill="1" applyBorder="1" applyAlignment="1">
      <alignment horizontal="center" wrapText="1"/>
    </xf>
    <xf numFmtId="168" fontId="9" fillId="7" borderId="1" xfId="6" applyNumberFormat="1" applyFont="1" applyFill="1" applyBorder="1" applyAlignment="1">
      <alignment horizontal="center" wrapText="1"/>
    </xf>
    <xf numFmtId="43" fontId="9" fillId="7" borderId="1" xfId="6" applyNumberFormat="1" applyFont="1" applyFill="1" applyBorder="1" applyAlignment="1">
      <alignment horizontal="center" wrapText="1"/>
    </xf>
    <xf numFmtId="0" fontId="9" fillId="7" borderId="1" xfId="6" applyFont="1" applyFill="1" applyBorder="1" applyAlignment="1">
      <alignment horizontal="center" wrapText="1"/>
    </xf>
    <xf numFmtId="44" fontId="9" fillId="7" borderId="1" xfId="7" applyFont="1" applyFill="1" applyBorder="1" applyAlignment="1">
      <alignment horizontal="center" wrapText="1"/>
    </xf>
    <xf numFmtId="173" fontId="9" fillId="7" borderId="1" xfId="7" applyNumberFormat="1" applyFont="1" applyFill="1" applyBorder="1" applyAlignment="1">
      <alignment horizontal="center" wrapText="1"/>
    </xf>
    <xf numFmtId="168" fontId="9" fillId="7" borderId="18" xfId="6" applyNumberFormat="1" applyFont="1" applyFill="1" applyBorder="1" applyAlignment="1">
      <alignment horizontal="center" wrapText="1"/>
    </xf>
    <xf numFmtId="168" fontId="6" fillId="0" borderId="17" xfId="6" applyNumberFormat="1" applyFont="1" applyBorder="1" applyAlignment="1">
      <alignment horizontal="center" wrapText="1"/>
    </xf>
    <xf numFmtId="168" fontId="37" fillId="0" borderId="4" xfId="6" applyNumberFormat="1" applyFont="1" applyBorder="1" applyAlignment="1">
      <alignment horizontal="center" wrapText="1"/>
    </xf>
    <xf numFmtId="0" fontId="6" fillId="0" borderId="1" xfId="6" applyFont="1" applyBorder="1" applyAlignment="1">
      <alignment horizontal="center" wrapText="1"/>
    </xf>
    <xf numFmtId="43" fontId="6" fillId="7" borderId="1" xfId="6" applyNumberFormat="1" applyFont="1" applyFill="1" applyBorder="1" applyAlignment="1">
      <alignment horizontal="center"/>
    </xf>
    <xf numFmtId="44" fontId="6" fillId="7" borderId="1" xfId="6" applyNumberFormat="1" applyFont="1" applyFill="1" applyBorder="1" applyAlignment="1">
      <alignment horizontal="center"/>
    </xf>
    <xf numFmtId="173" fontId="6" fillId="0" borderId="1" xfId="6" applyNumberFormat="1" applyFont="1" applyBorder="1" applyAlignment="1">
      <alignment horizontal="center" wrapText="1"/>
    </xf>
    <xf numFmtId="168" fontId="37" fillId="0" borderId="1" xfId="6" applyNumberFormat="1" applyFont="1" applyBorder="1" applyAlignment="1">
      <alignment horizontal="center" wrapText="1"/>
    </xf>
    <xf numFmtId="168" fontId="6" fillId="0" borderId="18" xfId="6" applyNumberFormat="1" applyFont="1" applyBorder="1" applyAlignment="1">
      <alignment horizontal="center"/>
    </xf>
    <xf numFmtId="0" fontId="9" fillId="18" borderId="1" xfId="6" applyFont="1" applyFill="1" applyBorder="1"/>
    <xf numFmtId="168" fontId="6" fillId="0" borderId="1" xfId="6" applyNumberFormat="1" applyFont="1" applyBorder="1" applyAlignment="1">
      <alignment horizontal="center" wrapText="1"/>
    </xf>
    <xf numFmtId="168" fontId="9" fillId="0" borderId="8" xfId="6" applyNumberFormat="1" applyFont="1" applyBorder="1" applyAlignment="1">
      <alignment horizontal="center" wrapText="1"/>
    </xf>
    <xf numFmtId="168" fontId="37" fillId="0" borderId="28" xfId="6" applyNumberFormat="1" applyFont="1" applyBorder="1" applyAlignment="1">
      <alignment horizontal="center" wrapText="1"/>
    </xf>
    <xf numFmtId="0" fontId="6" fillId="0" borderId="9" xfId="6" applyFont="1" applyBorder="1" applyAlignment="1">
      <alignment horizontal="center" wrapText="1"/>
    </xf>
    <xf numFmtId="43" fontId="9" fillId="7" borderId="9" xfId="6" applyNumberFormat="1" applyFont="1" applyFill="1" applyBorder="1" applyAlignment="1">
      <alignment horizontal="center"/>
    </xf>
    <xf numFmtId="44" fontId="9" fillId="7" borderId="9" xfId="6" applyNumberFormat="1" applyFont="1" applyFill="1" applyBorder="1" applyAlignment="1">
      <alignment horizontal="center"/>
    </xf>
    <xf numFmtId="168" fontId="9" fillId="0" borderId="9" xfId="6" applyNumberFormat="1" applyFont="1" applyBorder="1" applyAlignment="1">
      <alignment horizontal="center"/>
    </xf>
    <xf numFmtId="173" fontId="6" fillId="0" borderId="9" xfId="6" applyNumberFormat="1" applyFont="1" applyBorder="1" applyAlignment="1">
      <alignment horizontal="center" wrapText="1"/>
    </xf>
    <xf numFmtId="168" fontId="6" fillId="0" borderId="9" xfId="6" applyNumberFormat="1" applyFont="1" applyBorder="1" applyAlignment="1">
      <alignment horizontal="center" wrapText="1"/>
    </xf>
    <xf numFmtId="1" fontId="9" fillId="0" borderId="10" xfId="6" applyNumberFormat="1" applyFont="1" applyBorder="1" applyAlignment="1">
      <alignment horizontal="center" wrapText="1"/>
    </xf>
    <xf numFmtId="168" fontId="6" fillId="0" borderId="0" xfId="6" applyNumberFormat="1" applyFont="1" applyAlignment="1">
      <alignment horizontal="center" wrapText="1"/>
    </xf>
    <xf numFmtId="168" fontId="37" fillId="0" borderId="0" xfId="6" applyNumberFormat="1" applyFont="1" applyAlignment="1">
      <alignment horizontal="center" wrapText="1"/>
    </xf>
    <xf numFmtId="0" fontId="9" fillId="0" borderId="0" xfId="6" applyFont="1" applyAlignment="1">
      <alignment horizontal="center" wrapText="1"/>
    </xf>
    <xf numFmtId="43" fontId="9" fillId="0" borderId="0" xfId="6" applyNumberFormat="1" applyFont="1" applyAlignment="1">
      <alignment horizontal="center"/>
    </xf>
    <xf numFmtId="44" fontId="9" fillId="0" borderId="0" xfId="6" applyNumberFormat="1" applyFont="1" applyAlignment="1">
      <alignment horizontal="center"/>
    </xf>
    <xf numFmtId="44" fontId="6" fillId="0" borderId="0" xfId="7" applyFont="1" applyBorder="1" applyAlignment="1">
      <alignment horizontal="center"/>
    </xf>
    <xf numFmtId="1" fontId="6" fillId="0" borderId="0" xfId="8" applyNumberFormat="1" applyFont="1" applyBorder="1" applyAlignment="1">
      <alignment horizontal="center"/>
    </xf>
    <xf numFmtId="168" fontId="6" fillId="0" borderId="0" xfId="6" applyNumberFormat="1" applyFont="1" applyAlignment="1">
      <alignment horizontal="center"/>
    </xf>
    <xf numFmtId="168" fontId="40" fillId="13" borderId="5" xfId="6" applyNumberFormat="1" applyFont="1" applyFill="1" applyBorder="1" applyAlignment="1">
      <alignment horizontal="center" wrapText="1"/>
    </xf>
    <xf numFmtId="168" fontId="35" fillId="13" borderId="22" xfId="6" applyNumberFormat="1" applyFont="1" applyFill="1" applyBorder="1" applyAlignment="1">
      <alignment horizontal="center" wrapText="1"/>
    </xf>
    <xf numFmtId="44" fontId="6" fillId="0" borderId="0" xfId="7" applyFont="1" applyAlignment="1">
      <alignment horizontal="center"/>
    </xf>
    <xf numFmtId="173" fontId="9" fillId="7" borderId="1" xfId="6" applyNumberFormat="1" applyFont="1" applyFill="1" applyBorder="1" applyAlignment="1">
      <alignment horizontal="center" wrapText="1"/>
    </xf>
    <xf numFmtId="1" fontId="9" fillId="7" borderId="18" xfId="6" applyNumberFormat="1" applyFont="1" applyFill="1" applyBorder="1" applyAlignment="1">
      <alignment horizontal="center" wrapText="1"/>
    </xf>
    <xf numFmtId="43" fontId="6" fillId="7" borderId="1" xfId="7" applyNumberFormat="1" applyFont="1" applyFill="1" applyBorder="1" applyAlignment="1">
      <alignment wrapText="1"/>
    </xf>
    <xf numFmtId="44" fontId="6" fillId="7" borderId="1" xfId="7" applyFont="1" applyFill="1" applyBorder="1" applyAlignment="1">
      <alignment wrapText="1"/>
    </xf>
    <xf numFmtId="1" fontId="6" fillId="0" borderId="1" xfId="6" quotePrefix="1" applyNumberFormat="1" applyFont="1" applyBorder="1" applyAlignment="1">
      <alignment horizontal="center" wrapText="1"/>
    </xf>
    <xf numFmtId="1" fontId="6" fillId="0" borderId="18" xfId="6" applyNumberFormat="1" applyFont="1" applyBorder="1" applyAlignment="1">
      <alignment horizontal="center" wrapText="1"/>
    </xf>
    <xf numFmtId="168" fontId="9" fillId="0" borderId="9" xfId="6" applyNumberFormat="1" applyFont="1" applyBorder="1" applyAlignment="1">
      <alignment horizontal="center" wrapText="1"/>
    </xf>
    <xf numFmtId="43" fontId="9" fillId="7" borderId="9" xfId="7" applyNumberFormat="1" applyFont="1" applyFill="1" applyBorder="1"/>
    <xf numFmtId="44" fontId="9" fillId="7" borderId="9" xfId="7" applyFont="1" applyFill="1" applyBorder="1"/>
    <xf numFmtId="173" fontId="9" fillId="0" borderId="9" xfId="8" applyNumberFormat="1" applyFont="1" applyBorder="1" applyAlignment="1">
      <alignment horizontal="center"/>
    </xf>
    <xf numFmtId="5" fontId="9" fillId="0" borderId="9" xfId="6" applyNumberFormat="1" applyFont="1" applyBorder="1" applyAlignment="1">
      <alignment horizontal="center"/>
    </xf>
    <xf numFmtId="1" fontId="9" fillId="0" borderId="10" xfId="6" applyNumberFormat="1" applyFont="1" applyBorder="1" applyAlignment="1">
      <alignment horizontal="center"/>
    </xf>
    <xf numFmtId="168" fontId="6" fillId="0" borderId="0" xfId="6" applyNumberFormat="1" applyFont="1" applyAlignment="1">
      <alignment horizontal="left" wrapText="1"/>
    </xf>
    <xf numFmtId="168" fontId="37" fillId="0" borderId="0" xfId="6" applyNumberFormat="1" applyFont="1" applyAlignment="1">
      <alignment horizontal="left" wrapText="1"/>
    </xf>
    <xf numFmtId="0" fontId="9" fillId="0" borderId="0" xfId="6" applyFont="1" applyAlignment="1">
      <alignment horizontal="left" wrapText="1"/>
    </xf>
    <xf numFmtId="43" fontId="9" fillId="0" borderId="0" xfId="6" applyNumberFormat="1" applyFont="1" applyAlignment="1">
      <alignment horizontal="left" wrapText="1"/>
    </xf>
    <xf numFmtId="173" fontId="9" fillId="0" borderId="0" xfId="6" applyNumberFormat="1" applyFont="1" applyAlignment="1">
      <alignment horizontal="left" wrapText="1"/>
    </xf>
    <xf numFmtId="0" fontId="11" fillId="13" borderId="6" xfId="6" applyFont="1" applyFill="1" applyBorder="1" applyAlignment="1">
      <alignment horizontal="center" wrapText="1"/>
    </xf>
    <xf numFmtId="173" fontId="11" fillId="13" borderId="6" xfId="6" applyNumberFormat="1" applyFont="1" applyFill="1" applyBorder="1" applyAlignment="1">
      <alignment horizontal="center" wrapText="1"/>
    </xf>
    <xf numFmtId="1" fontId="11" fillId="13" borderId="6" xfId="6" applyNumberFormat="1" applyFont="1" applyFill="1" applyBorder="1" applyAlignment="1">
      <alignment horizontal="center"/>
    </xf>
    <xf numFmtId="168" fontId="11" fillId="13" borderId="7" xfId="6" applyNumberFormat="1" applyFont="1" applyFill="1" applyBorder="1" applyAlignment="1">
      <alignment horizontal="center"/>
    </xf>
    <xf numFmtId="44" fontId="6" fillId="0" borderId="1" xfId="7" applyFont="1" applyBorder="1" applyAlignment="1">
      <alignment horizontal="center" wrapText="1"/>
    </xf>
    <xf numFmtId="43" fontId="6" fillId="7" borderId="1" xfId="7" applyNumberFormat="1" applyFont="1" applyFill="1" applyBorder="1" applyAlignment="1">
      <alignment horizontal="center"/>
    </xf>
    <xf numFmtId="44" fontId="6" fillId="7" borderId="1" xfId="7" applyFont="1" applyFill="1" applyBorder="1" applyAlignment="1">
      <alignment horizontal="center"/>
    </xf>
    <xf numFmtId="10" fontId="6" fillId="0" borderId="1" xfId="6" quotePrefix="1" applyNumberFormat="1" applyFont="1" applyBorder="1" applyAlignment="1">
      <alignment horizontal="center"/>
    </xf>
    <xf numFmtId="173" fontId="6" fillId="0" borderId="1" xfId="8" applyNumberFormat="1" applyFont="1" applyFill="1" applyBorder="1" applyAlignment="1">
      <alignment horizontal="center" wrapText="1"/>
    </xf>
    <xf numFmtId="0" fontId="6" fillId="0" borderId="18" xfId="6" applyFont="1" applyBorder="1" applyAlignment="1">
      <alignment horizontal="center" wrapText="1"/>
    </xf>
    <xf numFmtId="168" fontId="9" fillId="0" borderId="0" xfId="6" applyNumberFormat="1" applyFont="1" applyAlignment="1">
      <alignment horizontal="center" wrapText="1"/>
    </xf>
    <xf numFmtId="43" fontId="9" fillId="0" borderId="0" xfId="7" applyNumberFormat="1" applyFont="1"/>
    <xf numFmtId="44" fontId="9" fillId="0" borderId="0" xfId="7" applyFont="1"/>
    <xf numFmtId="173" fontId="9" fillId="0" borderId="0" xfId="8" applyNumberFormat="1" applyFont="1" applyAlignment="1">
      <alignment horizontal="center"/>
    </xf>
    <xf numFmtId="5" fontId="9" fillId="0" borderId="0" xfId="6" applyNumberFormat="1" applyFont="1" applyAlignment="1">
      <alignment horizontal="center"/>
    </xf>
    <xf numFmtId="168" fontId="40" fillId="13" borderId="5" xfId="6" applyNumberFormat="1" applyFont="1" applyFill="1" applyBorder="1" applyAlignment="1">
      <alignment horizontal="center"/>
    </xf>
    <xf numFmtId="168" fontId="35" fillId="13" borderId="22" xfId="6" applyNumberFormat="1" applyFont="1" applyFill="1" applyBorder="1" applyAlignment="1">
      <alignment horizontal="center"/>
    </xf>
    <xf numFmtId="0" fontId="40" fillId="13" borderId="6" xfId="6" applyFont="1" applyFill="1" applyBorder="1"/>
    <xf numFmtId="173" fontId="40" fillId="13" borderId="6" xfId="6" applyNumberFormat="1" applyFont="1" applyFill="1" applyBorder="1"/>
    <xf numFmtId="1" fontId="40" fillId="13" borderId="6" xfId="6" applyNumberFormat="1" applyFont="1" applyFill="1" applyBorder="1"/>
    <xf numFmtId="0" fontId="40" fillId="13" borderId="7" xfId="6" applyFont="1" applyFill="1" applyBorder="1" applyAlignment="1">
      <alignment horizontal="right"/>
    </xf>
    <xf numFmtId="168" fontId="37" fillId="0" borderId="0" xfId="6" applyNumberFormat="1" applyFont="1" applyAlignment="1">
      <alignment horizontal="center"/>
    </xf>
    <xf numFmtId="0" fontId="6" fillId="0" borderId="0" xfId="6" applyFont="1" applyAlignment="1">
      <alignment horizontal="center" wrapText="1"/>
    </xf>
    <xf numFmtId="43" fontId="6" fillId="0" borderId="0" xfId="6" applyNumberFormat="1" applyFont="1"/>
    <xf numFmtId="173" fontId="6" fillId="0" borderId="0" xfId="6" applyNumberFormat="1" applyFont="1"/>
    <xf numFmtId="1" fontId="6" fillId="0" borderId="0" xfId="6" applyNumberFormat="1" applyFont="1"/>
    <xf numFmtId="44" fontId="9" fillId="0" borderId="0" xfId="7" applyFont="1" applyBorder="1" applyAlignment="1">
      <alignment horizontal="center"/>
    </xf>
    <xf numFmtId="0" fontId="9" fillId="0" borderId="0" xfId="6" applyFont="1" applyAlignment="1">
      <alignment horizontal="left"/>
    </xf>
    <xf numFmtId="173" fontId="9" fillId="0" borderId="9" xfId="8" applyNumberFormat="1" applyFont="1" applyFill="1" applyBorder="1" applyAlignment="1">
      <alignment horizontal="center"/>
    </xf>
    <xf numFmtId="43" fontId="6" fillId="7" borderId="20" xfId="7" applyNumberFormat="1" applyFont="1" applyFill="1" applyBorder="1" applyAlignment="1">
      <alignment horizontal="center"/>
    </xf>
    <xf numFmtId="44" fontId="6" fillId="7" borderId="20" xfId="7" applyFont="1" applyFill="1" applyBorder="1" applyAlignment="1">
      <alignment horizontal="center"/>
    </xf>
    <xf numFmtId="10" fontId="6" fillId="0" borderId="20" xfId="6" quotePrefix="1" applyNumberFormat="1" applyFont="1" applyBorder="1" applyAlignment="1">
      <alignment horizontal="center"/>
    </xf>
    <xf numFmtId="173" fontId="6" fillId="0" borderId="20" xfId="8" applyNumberFormat="1" applyFont="1" applyFill="1" applyBorder="1" applyAlignment="1">
      <alignment horizontal="center" wrapText="1"/>
    </xf>
    <xf numFmtId="0" fontId="6" fillId="0" borderId="19" xfId="6" applyFont="1" applyBorder="1" applyAlignment="1">
      <alignment horizontal="center" wrapText="1"/>
    </xf>
    <xf numFmtId="43" fontId="9" fillId="13" borderId="9" xfId="7" applyNumberFormat="1" applyFont="1" applyFill="1" applyBorder="1"/>
    <xf numFmtId="44" fontId="9" fillId="13" borderId="9" xfId="7" applyFont="1" applyFill="1" applyBorder="1"/>
    <xf numFmtId="43" fontId="6" fillId="0" borderId="0" xfId="7" applyNumberFormat="1" applyFont="1"/>
    <xf numFmtId="44" fontId="6" fillId="0" borderId="0" xfId="7" applyFont="1"/>
    <xf numFmtId="173" fontId="9" fillId="0" borderId="0" xfId="6" applyNumberFormat="1" applyFont="1"/>
    <xf numFmtId="170" fontId="6" fillId="0" borderId="0" xfId="6" applyNumberFormat="1" applyFont="1"/>
    <xf numFmtId="43" fontId="6" fillId="0" borderId="0" xfId="7" applyNumberFormat="1" applyFont="1" applyBorder="1"/>
    <xf numFmtId="44" fontId="6" fillId="0" borderId="0" xfId="7" applyFont="1" applyBorder="1"/>
    <xf numFmtId="168" fontId="11" fillId="19" borderId="23" xfId="6" applyNumberFormat="1" applyFont="1" applyFill="1" applyBorder="1" applyAlignment="1">
      <alignment horizontal="left"/>
    </xf>
    <xf numFmtId="168" fontId="35" fillId="19" borderId="32" xfId="6" applyNumberFormat="1" applyFont="1" applyFill="1" applyBorder="1" applyAlignment="1">
      <alignment horizontal="left"/>
    </xf>
    <xf numFmtId="44" fontId="11" fillId="19" borderId="24" xfId="7" applyFont="1" applyFill="1" applyBorder="1" applyAlignment="1">
      <alignment horizontal="center" wrapText="1"/>
    </xf>
    <xf numFmtId="43" fontId="11" fillId="19" borderId="24" xfId="6" applyNumberFormat="1" applyFont="1" applyFill="1" applyBorder="1" applyAlignment="1">
      <alignment horizontal="center"/>
    </xf>
    <xf numFmtId="0" fontId="11" fillId="19" borderId="25" xfId="6" applyFont="1" applyFill="1" applyBorder="1" applyAlignment="1">
      <alignment horizontal="center"/>
    </xf>
    <xf numFmtId="168" fontId="9" fillId="13" borderId="33" xfId="6" applyNumberFormat="1" applyFont="1" applyFill="1" applyBorder="1" applyAlignment="1">
      <alignment horizontal="left"/>
    </xf>
    <xf numFmtId="168" fontId="37" fillId="13" borderId="34" xfId="6" applyNumberFormat="1" applyFont="1" applyFill="1" applyBorder="1" applyAlignment="1">
      <alignment horizontal="left"/>
    </xf>
    <xf numFmtId="44" fontId="9" fillId="13" borderId="14" xfId="7" applyFont="1" applyFill="1" applyBorder="1" applyAlignment="1">
      <alignment horizontal="center" wrapText="1"/>
    </xf>
    <xf numFmtId="43" fontId="9" fillId="13" borderId="14" xfId="6" applyNumberFormat="1" applyFont="1" applyFill="1" applyBorder="1" applyAlignment="1">
      <alignment horizontal="center"/>
    </xf>
    <xf numFmtId="0" fontId="9" fillId="13" borderId="35" xfId="6" applyFont="1" applyFill="1" applyBorder="1" applyAlignment="1">
      <alignment horizontal="center"/>
    </xf>
    <xf numFmtId="168" fontId="6" fillId="13" borderId="26" xfId="6" applyNumberFormat="1" applyFont="1" applyFill="1" applyBorder="1" applyAlignment="1">
      <alignment horizontal="left"/>
    </xf>
    <xf numFmtId="168" fontId="37" fillId="13" borderId="4" xfId="6" applyNumberFormat="1" applyFont="1" applyFill="1" applyBorder="1" applyAlignment="1">
      <alignment horizontal="left"/>
    </xf>
    <xf numFmtId="44" fontId="6" fillId="13" borderId="1" xfId="7" applyFont="1" applyFill="1" applyBorder="1" applyAlignment="1">
      <alignment horizontal="center" wrapText="1"/>
    </xf>
    <xf numFmtId="43" fontId="6" fillId="13" borderId="1" xfId="6" applyNumberFormat="1" applyFont="1" applyFill="1" applyBorder="1" applyAlignment="1">
      <alignment horizontal="center"/>
    </xf>
    <xf numFmtId="0" fontId="6" fillId="13" borderId="27" xfId="6" applyFont="1" applyFill="1" applyBorder="1" applyAlignment="1">
      <alignment horizontal="center"/>
    </xf>
    <xf numFmtId="168" fontId="9" fillId="13" borderId="26" xfId="6" applyNumberFormat="1" applyFont="1" applyFill="1" applyBorder="1" applyAlignment="1">
      <alignment horizontal="left"/>
    </xf>
    <xf numFmtId="44" fontId="9" fillId="13" borderId="1" xfId="7" applyFont="1" applyFill="1" applyBorder="1" applyAlignment="1">
      <alignment horizontal="center" wrapText="1"/>
    </xf>
    <xf numFmtId="43" fontId="9" fillId="13" borderId="1" xfId="6" applyNumberFormat="1" applyFont="1" applyFill="1" applyBorder="1" applyAlignment="1">
      <alignment horizontal="center"/>
    </xf>
    <xf numFmtId="0" fontId="9" fillId="13" borderId="27" xfId="6" applyFont="1" applyFill="1" applyBorder="1" applyAlignment="1">
      <alignment horizontal="center"/>
    </xf>
    <xf numFmtId="168" fontId="6" fillId="22" borderId="29" xfId="6" applyNumberFormat="1" applyFont="1" applyFill="1" applyBorder="1" applyAlignment="1">
      <alignment horizontal="left"/>
    </xf>
    <xf numFmtId="168" fontId="37" fillId="22" borderId="36" xfId="6" applyNumberFormat="1" applyFont="1" applyFill="1" applyBorder="1" applyAlignment="1">
      <alignment horizontal="left"/>
    </xf>
    <xf numFmtId="44" fontId="6" fillId="22" borderId="30" xfId="7" applyFont="1" applyFill="1" applyBorder="1" applyAlignment="1">
      <alignment horizontal="center" wrapText="1"/>
    </xf>
    <xf numFmtId="43" fontId="9" fillId="22" borderId="30" xfId="6" applyNumberFormat="1" applyFont="1" applyFill="1" applyBorder="1" applyAlignment="1">
      <alignment horizontal="center"/>
    </xf>
    <xf numFmtId="0" fontId="6" fillId="22" borderId="31" xfId="6" applyFont="1" applyFill="1" applyBorder="1" applyAlignment="1">
      <alignment horizontal="center"/>
    </xf>
    <xf numFmtId="43" fontId="24" fillId="0" borderId="0" xfId="7" applyNumberFormat="1" applyFont="1" applyBorder="1"/>
    <xf numFmtId="0" fontId="9" fillId="13" borderId="33" xfId="6" applyFont="1" applyFill="1" applyBorder="1" applyAlignment="1">
      <alignment horizontal="center"/>
    </xf>
    <xf numFmtId="0" fontId="37" fillId="13" borderId="34" xfId="6" applyFont="1" applyFill="1" applyBorder="1" applyAlignment="1">
      <alignment horizontal="center"/>
    </xf>
    <xf numFmtId="0" fontId="9" fillId="13" borderId="14" xfId="6" applyFont="1" applyFill="1" applyBorder="1" applyAlignment="1">
      <alignment horizontal="center"/>
    </xf>
    <xf numFmtId="0" fontId="6" fillId="13" borderId="26" xfId="6" applyFont="1" applyFill="1" applyBorder="1" applyAlignment="1">
      <alignment horizontal="left"/>
    </xf>
    <xf numFmtId="0" fontId="37" fillId="13" borderId="4" xfId="6" applyFont="1" applyFill="1" applyBorder="1" applyAlignment="1">
      <alignment horizontal="left"/>
    </xf>
    <xf numFmtId="0" fontId="9" fillId="13" borderId="1" xfId="6" applyFont="1" applyFill="1" applyBorder="1"/>
    <xf numFmtId="43" fontId="9" fillId="13" borderId="1" xfId="9" applyFont="1" applyFill="1" applyBorder="1"/>
    <xf numFmtId="43" fontId="6" fillId="13" borderId="27" xfId="9" applyFont="1" applyFill="1" applyBorder="1"/>
    <xf numFmtId="0" fontId="6" fillId="13" borderId="29" xfId="6" applyFont="1" applyFill="1" applyBorder="1" applyAlignment="1">
      <alignment horizontal="left"/>
    </xf>
    <xf numFmtId="0" fontId="37" fillId="13" borderId="36" xfId="6" applyFont="1" applyFill="1" applyBorder="1" applyAlignment="1">
      <alignment horizontal="left"/>
    </xf>
    <xf numFmtId="0" fontId="9" fillId="13" borderId="30" xfId="6" applyFont="1" applyFill="1" applyBorder="1"/>
    <xf numFmtId="43" fontId="6" fillId="13" borderId="30" xfId="9" applyFont="1" applyFill="1" applyBorder="1"/>
    <xf numFmtId="43" fontId="9" fillId="13" borderId="31" xfId="9" applyFont="1" applyFill="1" applyBorder="1"/>
    <xf numFmtId="0" fontId="37" fillId="0" borderId="0" xfId="6" applyFont="1" applyAlignment="1">
      <alignment horizontal="left"/>
    </xf>
    <xf numFmtId="43" fontId="9" fillId="0" borderId="0" xfId="6" applyNumberFormat="1" applyFont="1" applyAlignment="1">
      <alignment horizontal="right"/>
    </xf>
    <xf numFmtId="0" fontId="9" fillId="0" borderId="0" xfId="6" applyFont="1" applyAlignment="1">
      <alignment horizontal="right"/>
    </xf>
    <xf numFmtId="0" fontId="37" fillId="0" borderId="0" xfId="6" applyFont="1" applyAlignment="1">
      <alignment horizontal="left" wrapText="1"/>
    </xf>
    <xf numFmtId="43" fontId="9" fillId="0" borderId="0" xfId="9" applyFont="1" applyFill="1" applyBorder="1"/>
    <xf numFmtId="0" fontId="9" fillId="0" borderId="0" xfId="1" applyFont="1" applyAlignment="1">
      <alignment horizontal="center"/>
    </xf>
    <xf numFmtId="0" fontId="41" fillId="0" borderId="0" xfId="1" applyFont="1" applyAlignment="1">
      <alignment horizontal="center"/>
    </xf>
    <xf numFmtId="10" fontId="6" fillId="0" borderId="0" xfId="1" applyNumberFormat="1" applyFont="1" applyAlignment="1">
      <alignment horizontal="right"/>
    </xf>
    <xf numFmtId="10" fontId="9" fillId="0" borderId="0" xfId="1" applyNumberFormat="1" applyFont="1" applyAlignment="1">
      <alignment horizontal="right"/>
    </xf>
    <xf numFmtId="0" fontId="42" fillId="2" borderId="0" xfId="1" applyFont="1" applyFill="1" applyAlignment="1">
      <alignment horizontal="center"/>
    </xf>
    <xf numFmtId="0" fontId="43" fillId="3" borderId="0" xfId="1" applyFont="1" applyFill="1" applyAlignment="1">
      <alignment horizontal="center"/>
    </xf>
    <xf numFmtId="0" fontId="41" fillId="0" borderId="0" xfId="6" applyFont="1" applyAlignment="1">
      <alignment horizontal="center"/>
    </xf>
    <xf numFmtId="14" fontId="9" fillId="0" borderId="0" xfId="6" applyNumberFormat="1" applyFont="1" applyAlignment="1">
      <alignment wrapText="1"/>
    </xf>
    <xf numFmtId="164" fontId="9" fillId="0" borderId="0" xfId="6" applyNumberFormat="1" applyFont="1"/>
    <xf numFmtId="38" fontId="6" fillId="0" borderId="0" xfId="6" applyNumberFormat="1" applyFont="1"/>
    <xf numFmtId="0" fontId="41" fillId="14" borderId="5" xfId="6" applyFont="1" applyFill="1" applyBorder="1" applyAlignment="1">
      <alignment horizontal="center"/>
    </xf>
    <xf numFmtId="0" fontId="9" fillId="14" borderId="6" xfId="6" applyFont="1" applyFill="1" applyBorder="1" applyAlignment="1">
      <alignment horizontal="center"/>
    </xf>
    <xf numFmtId="0" fontId="11" fillId="14" borderId="6" xfId="6" applyFont="1" applyFill="1" applyBorder="1" applyAlignment="1">
      <alignment wrapText="1"/>
    </xf>
    <xf numFmtId="164" fontId="44" fillId="14" borderId="6" xfId="6" applyNumberFormat="1" applyFont="1" applyFill="1" applyBorder="1" applyAlignment="1">
      <alignment horizontal="center" wrapText="1"/>
    </xf>
    <xf numFmtId="164" fontId="44" fillId="14" borderId="7" xfId="6" applyNumberFormat="1" applyFont="1" applyFill="1" applyBorder="1" applyAlignment="1">
      <alignment horizontal="center" wrapText="1"/>
    </xf>
    <xf numFmtId="0" fontId="41" fillId="0" borderId="17" xfId="6" applyFont="1" applyBorder="1" applyAlignment="1">
      <alignment horizontal="center" wrapText="1"/>
    </xf>
    <xf numFmtId="0" fontId="9" fillId="0" borderId="1" xfId="6" applyFont="1" applyBorder="1" applyAlignment="1">
      <alignment horizontal="center" wrapText="1"/>
    </xf>
    <xf numFmtId="0" fontId="6" fillId="0" borderId="1" xfId="6" applyFont="1" applyBorder="1" applyAlignment="1">
      <alignment wrapText="1"/>
    </xf>
    <xf numFmtId="164" fontId="6" fillId="0" borderId="1" xfId="6" applyNumberFormat="1" applyFont="1" applyBorder="1"/>
    <xf numFmtId="164" fontId="9" fillId="0" borderId="1" xfId="6" applyNumberFormat="1" applyFont="1" applyBorder="1"/>
    <xf numFmtId="164" fontId="9" fillId="0" borderId="18" xfId="6" applyNumberFormat="1" applyFont="1" applyBorder="1"/>
    <xf numFmtId="0" fontId="6" fillId="0" borderId="1" xfId="6" applyFont="1" applyBorder="1"/>
    <xf numFmtId="0" fontId="41" fillId="0" borderId="17" xfId="6" applyFont="1" applyBorder="1" applyAlignment="1">
      <alignment horizontal="center"/>
    </xf>
    <xf numFmtId="0" fontId="9" fillId="0" borderId="1" xfId="6" applyFont="1" applyBorder="1" applyAlignment="1">
      <alignment horizontal="center"/>
    </xf>
    <xf numFmtId="0" fontId="41" fillId="15" borderId="8" xfId="6" applyFont="1" applyFill="1" applyBorder="1" applyAlignment="1">
      <alignment horizontal="center"/>
    </xf>
    <xf numFmtId="0" fontId="9" fillId="15" borderId="9" xfId="6" applyFont="1" applyFill="1" applyBorder="1" applyAlignment="1">
      <alignment horizontal="center"/>
    </xf>
    <xf numFmtId="0" fontId="9" fillId="15" borderId="9" xfId="6" applyFont="1" applyFill="1" applyBorder="1" applyAlignment="1">
      <alignment wrapText="1"/>
    </xf>
    <xf numFmtId="164" fontId="9" fillId="15" borderId="9" xfId="6" applyNumberFormat="1" applyFont="1" applyFill="1" applyBorder="1"/>
    <xf numFmtId="38" fontId="9" fillId="0" borderId="0" xfId="6" applyNumberFormat="1" applyFont="1"/>
    <xf numFmtId="49" fontId="9" fillId="0" borderId="0" xfId="6" applyNumberFormat="1" applyFont="1" applyAlignment="1">
      <alignment wrapText="1"/>
    </xf>
    <xf numFmtId="164" fontId="9" fillId="0" borderId="0" xfId="6" applyNumberFormat="1" applyFont="1" applyAlignment="1">
      <alignment horizontal="center" wrapText="1"/>
    </xf>
    <xf numFmtId="164" fontId="9" fillId="0" borderId="0" xfId="6" applyNumberFormat="1" applyFont="1" applyAlignment="1">
      <alignment horizontal="center"/>
    </xf>
    <xf numFmtId="164" fontId="9" fillId="14" borderId="6" xfId="6" applyNumberFormat="1" applyFont="1" applyFill="1" applyBorder="1"/>
    <xf numFmtId="164" fontId="9" fillId="14" borderId="6" xfId="6" applyNumberFormat="1" applyFont="1" applyFill="1" applyBorder="1" applyAlignment="1">
      <alignment horizontal="right"/>
    </xf>
    <xf numFmtId="168" fontId="9" fillId="14" borderId="7" xfId="6" applyNumberFormat="1" applyFont="1" applyFill="1" applyBorder="1" applyAlignment="1">
      <alignment horizontal="center"/>
    </xf>
    <xf numFmtId="164" fontId="6" fillId="0" borderId="18" xfId="6" applyNumberFormat="1" applyFont="1" applyBorder="1"/>
    <xf numFmtId="164" fontId="44" fillId="2" borderId="1" xfId="6" applyNumberFormat="1" applyFont="1" applyFill="1" applyBorder="1" applyAlignment="1">
      <alignment horizontal="center"/>
    </xf>
    <xf numFmtId="164" fontId="44" fillId="2" borderId="1" xfId="6" applyNumberFormat="1" applyFont="1" applyFill="1" applyBorder="1" applyAlignment="1">
      <alignment horizontal="center" wrapText="1"/>
    </xf>
    <xf numFmtId="164" fontId="44" fillId="2" borderId="18" xfId="6" applyNumberFormat="1" applyFont="1" applyFill="1" applyBorder="1" applyAlignment="1">
      <alignment horizontal="center" wrapText="1"/>
    </xf>
    <xf numFmtId="174" fontId="6" fillId="0" borderId="0" xfId="6" applyNumberFormat="1" applyFont="1" applyAlignment="1">
      <alignment horizontal="center"/>
    </xf>
    <xf numFmtId="174" fontId="41" fillId="0" borderId="17" xfId="6" applyNumberFormat="1" applyFont="1" applyBorder="1" applyAlignment="1">
      <alignment horizontal="center"/>
    </xf>
    <xf numFmtId="174" fontId="9" fillId="0" borderId="1" xfId="6" applyNumberFormat="1" applyFont="1" applyBorder="1" applyAlignment="1">
      <alignment horizontal="center"/>
    </xf>
    <xf numFmtId="174" fontId="6" fillId="0" borderId="1" xfId="6" applyNumberFormat="1" applyFont="1" applyBorder="1" applyAlignment="1">
      <alignment horizontal="center" wrapText="1"/>
    </xf>
    <xf numFmtId="174" fontId="9" fillId="2" borderId="1" xfId="6" applyNumberFormat="1" applyFont="1" applyFill="1" applyBorder="1" applyAlignment="1">
      <alignment horizontal="center"/>
    </xf>
    <xf numFmtId="174" fontId="9" fillId="2" borderId="18" xfId="6" applyNumberFormat="1" applyFont="1" applyFill="1" applyBorder="1" applyAlignment="1">
      <alignment horizontal="center"/>
    </xf>
    <xf numFmtId="0" fontId="41" fillId="8" borderId="17" xfId="6" applyFont="1" applyFill="1" applyBorder="1" applyAlignment="1">
      <alignment horizontal="center"/>
    </xf>
    <xf numFmtId="0" fontId="9" fillId="15" borderId="1" xfId="6" applyFont="1" applyFill="1" applyBorder="1" applyAlignment="1">
      <alignment horizontal="center"/>
    </xf>
    <xf numFmtId="0" fontId="9" fillId="15" borderId="1" xfId="6" applyFont="1" applyFill="1" applyBorder="1" applyAlignment="1">
      <alignment wrapText="1"/>
    </xf>
    <xf numFmtId="164" fontId="6" fillId="15" borderId="1" xfId="6" applyNumberFormat="1" applyFont="1" applyFill="1" applyBorder="1"/>
    <xf numFmtId="164" fontId="9" fillId="15" borderId="1" xfId="6" applyNumberFormat="1" applyFont="1" applyFill="1" applyBorder="1"/>
    <xf numFmtId="164" fontId="9" fillId="15" borderId="18" xfId="6" applyNumberFormat="1" applyFont="1" applyFill="1" applyBorder="1"/>
    <xf numFmtId="0" fontId="41" fillId="3" borderId="17" xfId="6" applyFont="1" applyFill="1" applyBorder="1" applyAlignment="1">
      <alignment horizontal="center" wrapText="1"/>
    </xf>
    <xf numFmtId="0" fontId="9" fillId="3" borderId="1" xfId="6" applyFont="1" applyFill="1" applyBorder="1" applyAlignment="1">
      <alignment horizontal="center" wrapText="1"/>
    </xf>
    <xf numFmtId="0" fontId="9" fillId="3" borderId="1" xfId="6" applyFont="1" applyFill="1" applyBorder="1" applyAlignment="1">
      <alignment wrapText="1"/>
    </xf>
    <xf numFmtId="164" fontId="9" fillId="3" borderId="1" xfId="6" applyNumberFormat="1" applyFont="1" applyFill="1" applyBorder="1"/>
    <xf numFmtId="164" fontId="9" fillId="3" borderId="18" xfId="6" applyNumberFormat="1" applyFont="1" applyFill="1" applyBorder="1"/>
    <xf numFmtId="0" fontId="41" fillId="2" borderId="17" xfId="6" applyFont="1" applyFill="1" applyBorder="1" applyAlignment="1">
      <alignment horizontal="center" wrapText="1"/>
    </xf>
    <xf numFmtId="0" fontId="9" fillId="2" borderId="1" xfId="6" applyFont="1" applyFill="1" applyBorder="1" applyAlignment="1">
      <alignment horizontal="center" wrapText="1"/>
    </xf>
    <xf numFmtId="0" fontId="9" fillId="2" borderId="1" xfId="6" applyFont="1" applyFill="1" applyBorder="1" applyAlignment="1">
      <alignment wrapText="1"/>
    </xf>
    <xf numFmtId="164" fontId="9" fillId="2" borderId="1" xfId="6" applyNumberFormat="1" applyFont="1" applyFill="1" applyBorder="1"/>
    <xf numFmtId="164" fontId="9" fillId="2" borderId="18" xfId="6" applyNumberFormat="1" applyFont="1" applyFill="1" applyBorder="1"/>
    <xf numFmtId="0" fontId="9" fillId="8" borderId="1" xfId="6" applyFont="1" applyFill="1" applyBorder="1" applyAlignment="1">
      <alignment horizontal="center" wrapText="1"/>
    </xf>
    <xf numFmtId="0" fontId="9" fillId="8" borderId="1" xfId="6" applyFont="1" applyFill="1" applyBorder="1" applyAlignment="1">
      <alignment wrapText="1"/>
    </xf>
    <xf numFmtId="164" fontId="9" fillId="8" borderId="1" xfId="6" applyNumberFormat="1" applyFont="1" applyFill="1" applyBorder="1"/>
    <xf numFmtId="164" fontId="9" fillId="8" borderId="18" xfId="6" applyNumberFormat="1" applyFont="1" applyFill="1" applyBorder="1"/>
    <xf numFmtId="0" fontId="41" fillId="2" borderId="17" xfId="6" applyFont="1" applyFill="1" applyBorder="1" applyAlignment="1">
      <alignment horizontal="center"/>
    </xf>
    <xf numFmtId="164" fontId="6" fillId="8" borderId="1" xfId="6" applyNumberFormat="1" applyFont="1" applyFill="1" applyBorder="1"/>
    <xf numFmtId="0" fontId="41" fillId="16" borderId="17" xfId="6" applyFont="1" applyFill="1" applyBorder="1" applyAlignment="1">
      <alignment horizontal="center"/>
    </xf>
    <xf numFmtId="0" fontId="9" fillId="16" borderId="1" xfId="6" applyFont="1" applyFill="1" applyBorder="1" applyAlignment="1">
      <alignment horizontal="center" wrapText="1"/>
    </xf>
    <xf numFmtId="0" fontId="9" fillId="16" borderId="1" xfId="6" applyFont="1" applyFill="1" applyBorder="1" applyAlignment="1">
      <alignment wrapText="1"/>
    </xf>
    <xf numFmtId="164" fontId="9" fillId="16" borderId="1" xfId="6" applyNumberFormat="1" applyFont="1" applyFill="1" applyBorder="1"/>
    <xf numFmtId="0" fontId="41" fillId="0" borderId="8" xfId="6" applyFont="1" applyBorder="1" applyAlignment="1">
      <alignment horizontal="center"/>
    </xf>
    <xf numFmtId="0" fontId="9" fillId="0" borderId="9" xfId="6" applyFont="1" applyBorder="1" applyAlignment="1">
      <alignment horizontal="center"/>
    </xf>
    <xf numFmtId="0" fontId="6" fillId="0" borderId="9" xfId="6" applyFont="1" applyBorder="1" applyAlignment="1">
      <alignment wrapText="1"/>
    </xf>
    <xf numFmtId="164" fontId="6" fillId="0" borderId="9" xfId="6" applyNumberFormat="1" applyFont="1" applyBorder="1"/>
    <xf numFmtId="164" fontId="9" fillId="0" borderId="9" xfId="6" applyNumberFormat="1" applyFont="1" applyBorder="1"/>
    <xf numFmtId="164" fontId="6" fillId="0" borderId="10" xfId="6" applyNumberFormat="1" applyFont="1" applyBorder="1"/>
    <xf numFmtId="0" fontId="6" fillId="0" borderId="0" xfId="6" applyFont="1" applyAlignment="1">
      <alignment wrapText="1"/>
    </xf>
    <xf numFmtId="164" fontId="6" fillId="0" borderId="0" xfId="6" applyNumberFormat="1" applyFont="1"/>
    <xf numFmtId="0" fontId="43" fillId="14" borderId="5" xfId="6" applyFont="1" applyFill="1" applyBorder="1" applyAlignment="1">
      <alignment horizontal="center"/>
    </xf>
    <xf numFmtId="0" fontId="11" fillId="14" borderId="22" xfId="6" applyFont="1" applyFill="1" applyBorder="1" applyAlignment="1">
      <alignment horizontal="center"/>
    </xf>
    <xf numFmtId="164" fontId="11" fillId="14" borderId="6" xfId="6" applyNumberFormat="1" applyFont="1" applyFill="1" applyBorder="1"/>
    <xf numFmtId="0" fontId="9" fillId="0" borderId="4" xfId="6" applyFont="1" applyBorder="1" applyAlignment="1">
      <alignment horizontal="center"/>
    </xf>
    <xf numFmtId="0" fontId="41" fillId="15" borderId="17" xfId="6" applyFont="1" applyFill="1" applyBorder="1" applyAlignment="1">
      <alignment horizontal="center"/>
    </xf>
    <xf numFmtId="0" fontId="9" fillId="15" borderId="4" xfId="6" applyFont="1" applyFill="1" applyBorder="1" applyAlignment="1">
      <alignment horizontal="center"/>
    </xf>
    <xf numFmtId="0" fontId="9" fillId="0" borderId="28" xfId="6" applyFont="1" applyBorder="1" applyAlignment="1">
      <alignment horizontal="center"/>
    </xf>
    <xf numFmtId="164" fontId="9" fillId="0" borderId="10" xfId="6" applyNumberFormat="1" applyFont="1" applyBorder="1"/>
    <xf numFmtId="0" fontId="11" fillId="14" borderId="6" xfId="6" applyFont="1" applyFill="1" applyBorder="1"/>
    <xf numFmtId="164" fontId="45" fillId="0" borderId="0" xfId="6" applyNumberFormat="1" applyFont="1"/>
    <xf numFmtId="0" fontId="41" fillId="16" borderId="5" xfId="6" applyFont="1" applyFill="1" applyBorder="1" applyAlignment="1">
      <alignment horizontal="center"/>
    </xf>
    <xf numFmtId="0" fontId="9" fillId="16" borderId="6" xfId="6" applyFont="1" applyFill="1" applyBorder="1" applyAlignment="1">
      <alignment horizontal="center"/>
    </xf>
    <xf numFmtId="0" fontId="11" fillId="16" borderId="6" xfId="6" applyFont="1" applyFill="1" applyBorder="1" applyAlignment="1">
      <alignment wrapText="1"/>
    </xf>
    <xf numFmtId="164" fontId="9" fillId="16" borderId="6" xfId="6" applyNumberFormat="1" applyFont="1" applyFill="1" applyBorder="1"/>
    <xf numFmtId="164" fontId="9" fillId="16" borderId="7" xfId="6" applyNumberFormat="1" applyFont="1" applyFill="1" applyBorder="1"/>
    <xf numFmtId="17" fontId="41" fillId="9" borderId="17" xfId="6" applyNumberFormat="1" applyFont="1" applyFill="1" applyBorder="1" applyAlignment="1">
      <alignment horizontal="center"/>
    </xf>
    <xf numFmtId="0" fontId="9" fillId="9" borderId="1" xfId="6" applyFont="1" applyFill="1" applyBorder="1" applyAlignment="1">
      <alignment horizontal="center"/>
    </xf>
    <xf numFmtId="164" fontId="9" fillId="9" borderId="18" xfId="6" applyNumberFormat="1" applyFont="1" applyFill="1" applyBorder="1"/>
    <xf numFmtId="0" fontId="41" fillId="9" borderId="17" xfId="6" applyFont="1" applyFill="1" applyBorder="1" applyAlignment="1">
      <alignment horizontal="center"/>
    </xf>
    <xf numFmtId="164" fontId="9" fillId="9" borderId="1" xfId="6" applyNumberFormat="1" applyFont="1" applyFill="1" applyBorder="1"/>
    <xf numFmtId="0" fontId="6" fillId="9" borderId="1" xfId="6" applyFont="1" applyFill="1" applyBorder="1" applyAlignment="1">
      <alignment wrapText="1"/>
    </xf>
    <xf numFmtId="0" fontId="9" fillId="9" borderId="1" xfId="6" applyFont="1" applyFill="1" applyBorder="1" applyAlignment="1">
      <alignment wrapText="1"/>
    </xf>
    <xf numFmtId="17" fontId="41" fillId="9" borderId="21" xfId="6" applyNumberFormat="1" applyFont="1" applyFill="1" applyBorder="1" applyAlignment="1">
      <alignment horizontal="center"/>
    </xf>
    <xf numFmtId="0" fontId="9" fillId="9" borderId="20" xfId="6" applyFont="1" applyFill="1" applyBorder="1" applyAlignment="1">
      <alignment horizontal="center"/>
    </xf>
    <xf numFmtId="0" fontId="6" fillId="9" borderId="20" xfId="6" applyFont="1" applyFill="1" applyBorder="1"/>
    <xf numFmtId="164" fontId="9" fillId="9" borderId="20" xfId="6" applyNumberFormat="1" applyFont="1" applyFill="1" applyBorder="1"/>
    <xf numFmtId="164" fontId="9" fillId="9" borderId="19" xfId="6" applyNumberFormat="1" applyFont="1" applyFill="1" applyBorder="1"/>
    <xf numFmtId="0" fontId="41" fillId="9" borderId="21" xfId="6" applyFont="1" applyFill="1" applyBorder="1" applyAlignment="1">
      <alignment horizontal="center"/>
    </xf>
    <xf numFmtId="0" fontId="41" fillId="9" borderId="8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9" fillId="9" borderId="9" xfId="6" applyFont="1" applyFill="1" applyBorder="1" applyAlignment="1">
      <alignment wrapText="1"/>
    </xf>
    <xf numFmtId="164" fontId="9" fillId="9" borderId="9" xfId="6" applyNumberFormat="1" applyFont="1" applyFill="1" applyBorder="1"/>
    <xf numFmtId="164" fontId="9" fillId="9" borderId="10" xfId="6" applyNumberFormat="1" applyFont="1" applyFill="1" applyBorder="1"/>
    <xf numFmtId="0" fontId="12" fillId="0" borderId="1" xfId="1" applyFont="1" applyBorder="1" applyAlignment="1">
      <alignment horizontal="center"/>
    </xf>
    <xf numFmtId="0" fontId="6" fillId="0" borderId="1" xfId="1" applyFont="1" applyBorder="1"/>
    <xf numFmtId="10" fontId="18" fillId="0" borderId="1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40" fontId="6" fillId="0" borderId="1" xfId="1" applyNumberFormat="1" applyFont="1" applyBorder="1"/>
    <xf numFmtId="164" fontId="8" fillId="2" borderId="1" xfId="1" applyNumberFormat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164" fontId="11" fillId="3" borderId="1" xfId="1" applyNumberFormat="1" applyFont="1" applyFill="1" applyBorder="1" applyAlignment="1">
      <alignment horizontal="left"/>
    </xf>
    <xf numFmtId="164" fontId="11" fillId="3" borderId="1" xfId="1" applyNumberFormat="1" applyFont="1" applyFill="1" applyBorder="1" applyAlignment="1">
      <alignment horizontal="center"/>
    </xf>
    <xf numFmtId="0" fontId="33" fillId="0" borderId="1" xfId="3" applyFont="1" applyBorder="1" applyAlignment="1">
      <alignment horizontal="center"/>
    </xf>
    <xf numFmtId="0" fontId="21" fillId="0" borderId="1" xfId="3" applyFont="1" applyBorder="1"/>
    <xf numFmtId="0" fontId="6" fillId="0" borderId="1" xfId="3" applyFont="1" applyBorder="1"/>
    <xf numFmtId="49" fontId="33" fillId="0" borderId="1" xfId="3" applyNumberFormat="1" applyFont="1" applyBorder="1" applyAlignment="1">
      <alignment horizontal="center"/>
    </xf>
    <xf numFmtId="49" fontId="6" fillId="0" borderId="1" xfId="3" applyNumberFormat="1" applyFont="1" applyBorder="1"/>
    <xf numFmtId="164" fontId="9" fillId="0" borderId="1" xfId="6" applyNumberFormat="1" applyFont="1" applyBorder="1" applyAlignment="1">
      <alignment horizontal="center"/>
    </xf>
    <xf numFmtId="49" fontId="33" fillId="2" borderId="1" xfId="3" applyNumberFormat="1" applyFont="1" applyFill="1" applyBorder="1" applyAlignment="1">
      <alignment horizontal="center"/>
    </xf>
    <xf numFmtId="49" fontId="9" fillId="2" borderId="1" xfId="3" applyNumberFormat="1" applyFont="1" applyFill="1" applyBorder="1"/>
    <xf numFmtId="167" fontId="9" fillId="2" borderId="1" xfId="3" applyNumberFormat="1" applyFont="1" applyFill="1" applyBorder="1" applyAlignment="1">
      <alignment horizontal="center"/>
    </xf>
    <xf numFmtId="164" fontId="9" fillId="2" borderId="1" xfId="3" applyNumberFormat="1" applyFont="1" applyFill="1" applyBorder="1" applyAlignment="1">
      <alignment horizontal="center"/>
    </xf>
    <xf numFmtId="164" fontId="9" fillId="2" borderId="1" xfId="3" applyNumberFormat="1" applyFont="1" applyFill="1" applyBorder="1" applyAlignment="1">
      <alignment horizontal="center" wrapText="1"/>
    </xf>
    <xf numFmtId="0" fontId="6" fillId="2" borderId="1" xfId="3" applyFont="1" applyFill="1" applyBorder="1"/>
    <xf numFmtId="49" fontId="9" fillId="0" borderId="1" xfId="3" applyNumberFormat="1" applyFont="1" applyBorder="1"/>
    <xf numFmtId="49" fontId="37" fillId="0" borderId="1" xfId="3" applyNumberFormat="1" applyFont="1" applyBorder="1" applyAlignment="1">
      <alignment horizontal="center"/>
    </xf>
    <xf numFmtId="164" fontId="9" fillId="7" borderId="1" xfId="3" applyNumberFormat="1" applyFont="1" applyFill="1" applyBorder="1"/>
    <xf numFmtId="164" fontId="46" fillId="22" borderId="1" xfId="3" applyNumberFormat="1" applyFont="1" applyFill="1" applyBorder="1"/>
    <xf numFmtId="0" fontId="9" fillId="0" borderId="1" xfId="3" applyFont="1" applyBorder="1"/>
    <xf numFmtId="49" fontId="35" fillId="15" borderId="1" xfId="3" applyNumberFormat="1" applyFont="1" applyFill="1" applyBorder="1" applyAlignment="1">
      <alignment horizontal="center"/>
    </xf>
    <xf numFmtId="49" fontId="11" fillId="15" borderId="1" xfId="3" applyNumberFormat="1" applyFont="1" applyFill="1" applyBorder="1"/>
    <xf numFmtId="164" fontId="40" fillId="15" borderId="1" xfId="3" applyNumberFormat="1" applyFont="1" applyFill="1" applyBorder="1"/>
    <xf numFmtId="0" fontId="11" fillId="15" borderId="1" xfId="3" applyFont="1" applyFill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37" fillId="0" borderId="1" xfId="3" applyFont="1" applyBorder="1" applyAlignment="1">
      <alignment horizontal="center"/>
    </xf>
    <xf numFmtId="0" fontId="22" fillId="0" borderId="1" xfId="3" applyFont="1" applyBorder="1"/>
    <xf numFmtId="0" fontId="47" fillId="15" borderId="1" xfId="3" applyFont="1" applyFill="1" applyBorder="1" applyAlignment="1">
      <alignment horizontal="center"/>
    </xf>
    <xf numFmtId="164" fontId="11" fillId="15" borderId="1" xfId="3" applyNumberFormat="1" applyFont="1" applyFill="1" applyBorder="1"/>
    <xf numFmtId="164" fontId="48" fillId="15" borderId="1" xfId="3" applyNumberFormat="1" applyFont="1" applyFill="1" applyBorder="1"/>
    <xf numFmtId="0" fontId="40" fillId="15" borderId="1" xfId="3" applyFont="1" applyFill="1" applyBorder="1"/>
    <xf numFmtId="164" fontId="9" fillId="16" borderId="1" xfId="3" applyNumberFormat="1" applyFont="1" applyFill="1" applyBorder="1" applyAlignment="1">
      <alignment horizontal="right"/>
    </xf>
    <xf numFmtId="0" fontId="7" fillId="11" borderId="1" xfId="1" applyFont="1" applyFill="1" applyBorder="1" applyAlignment="1">
      <alignment horizontal="center"/>
    </xf>
    <xf numFmtId="0" fontId="8" fillId="11" borderId="1" xfId="1" applyFont="1" applyFill="1" applyBorder="1"/>
    <xf numFmtId="0" fontId="8" fillId="11" borderId="1" xfId="1" applyFont="1" applyFill="1" applyBorder="1" applyAlignment="1">
      <alignment horizontal="center"/>
    </xf>
    <xf numFmtId="164" fontId="8" fillId="11" borderId="1" xfId="1" applyNumberFormat="1" applyFont="1" applyFill="1" applyBorder="1" applyAlignment="1">
      <alignment horizontal="left"/>
    </xf>
    <xf numFmtId="164" fontId="8" fillId="11" borderId="1" xfId="1" applyNumberFormat="1" applyFont="1" applyFill="1" applyBorder="1" applyAlignment="1">
      <alignment horizontal="center"/>
    </xf>
    <xf numFmtId="165" fontId="8" fillId="11" borderId="1" xfId="1" applyNumberFormat="1" applyFont="1" applyFill="1" applyBorder="1" applyAlignment="1">
      <alignment horizontal="center"/>
    </xf>
    <xf numFmtId="40" fontId="8" fillId="11" borderId="1" xfId="1" applyNumberFormat="1" applyFont="1" applyFill="1" applyBorder="1"/>
    <xf numFmtId="0" fontId="8" fillId="11" borderId="1" xfId="1" applyFont="1" applyFill="1" applyBorder="1" applyAlignment="1">
      <alignment horizontal="left"/>
    </xf>
    <xf numFmtId="40" fontId="8" fillId="11" borderId="1" xfId="1" applyNumberFormat="1" applyFont="1" applyFill="1" applyBorder="1" applyAlignment="1">
      <alignment horizontal="right"/>
    </xf>
    <xf numFmtId="0" fontId="10" fillId="10" borderId="1" xfId="1" applyFont="1" applyFill="1" applyBorder="1" applyAlignment="1">
      <alignment horizontal="center"/>
    </xf>
    <xf numFmtId="164" fontId="11" fillId="10" borderId="1" xfId="1" applyNumberFormat="1" applyFont="1" applyFill="1" applyBorder="1" applyAlignment="1">
      <alignment horizontal="left"/>
    </xf>
    <xf numFmtId="0" fontId="11" fillId="10" borderId="1" xfId="1" applyFont="1" applyFill="1" applyBorder="1" applyAlignment="1">
      <alignment horizontal="left"/>
    </xf>
    <xf numFmtId="165" fontId="11" fillId="10" borderId="1" xfId="1" applyNumberFormat="1" applyFont="1" applyFill="1" applyBorder="1" applyAlignment="1">
      <alignment horizontal="center"/>
    </xf>
    <xf numFmtId="0" fontId="11" fillId="10" borderId="1" xfId="1" applyFont="1" applyFill="1" applyBorder="1" applyAlignment="1">
      <alignment horizontal="center"/>
    </xf>
    <xf numFmtId="164" fontId="11" fillId="10" borderId="1" xfId="1" applyNumberFormat="1" applyFont="1" applyFill="1" applyBorder="1" applyAlignment="1">
      <alignment horizontal="center"/>
    </xf>
    <xf numFmtId="40" fontId="11" fillId="10" borderId="1" xfId="1" applyNumberFormat="1" applyFont="1" applyFill="1" applyBorder="1"/>
    <xf numFmtId="40" fontId="11" fillId="10" borderId="1" xfId="1" applyNumberFormat="1" applyFont="1" applyFill="1" applyBorder="1" applyAlignment="1">
      <alignment horizontal="right"/>
    </xf>
    <xf numFmtId="0" fontId="6" fillId="0" borderId="1" xfId="6" applyFont="1" applyBorder="1" applyAlignment="1">
      <alignment horizontal="center"/>
    </xf>
    <xf numFmtId="175" fontId="9" fillId="0" borderId="1" xfId="6" applyNumberFormat="1" applyFont="1" applyBorder="1"/>
    <xf numFmtId="0" fontId="9" fillId="0" borderId="1" xfId="6" applyFont="1" applyBorder="1"/>
    <xf numFmtId="0" fontId="9" fillId="0" borderId="1" xfId="6" applyFont="1" applyBorder="1" applyAlignment="1">
      <alignment horizontal="right"/>
    </xf>
    <xf numFmtId="176" fontId="9" fillId="0" borderId="1" xfId="6" applyNumberFormat="1" applyFont="1" applyBorder="1" applyAlignment="1">
      <alignment horizontal="right"/>
    </xf>
    <xf numFmtId="167" fontId="9" fillId="2" borderId="1" xfId="6" applyNumberFormat="1" applyFont="1" applyFill="1" applyBorder="1" applyAlignment="1">
      <alignment horizontal="center"/>
    </xf>
    <xf numFmtId="167" fontId="9" fillId="2" borderId="1" xfId="6" applyNumberFormat="1" applyFont="1" applyFill="1" applyBorder="1"/>
    <xf numFmtId="168" fontId="9" fillId="3" borderId="1" xfId="6" applyNumberFormat="1" applyFont="1" applyFill="1" applyBorder="1" applyAlignment="1">
      <alignment horizontal="center"/>
    </xf>
    <xf numFmtId="168" fontId="9" fillId="3" borderId="1" xfId="6" applyNumberFormat="1" applyFont="1" applyFill="1" applyBorder="1"/>
    <xf numFmtId="175" fontId="9" fillId="3" borderId="1" xfId="6" applyNumberFormat="1" applyFont="1" applyFill="1" applyBorder="1" applyAlignment="1">
      <alignment horizontal="center"/>
    </xf>
    <xf numFmtId="175" fontId="9" fillId="0" borderId="1" xfId="6" applyNumberFormat="1" applyFont="1" applyBorder="1" applyAlignment="1">
      <alignment horizontal="center"/>
    </xf>
    <xf numFmtId="177" fontId="9" fillId="0" borderId="1" xfId="6" applyNumberFormat="1" applyFont="1" applyBorder="1" applyAlignment="1">
      <alignment horizontal="center"/>
    </xf>
    <xf numFmtId="177" fontId="9" fillId="0" borderId="1" xfId="6" applyNumberFormat="1" applyFont="1" applyBorder="1" applyAlignment="1">
      <alignment horizontal="right"/>
    </xf>
    <xf numFmtId="0" fontId="40" fillId="15" borderId="1" xfId="6" applyFont="1" applyFill="1" applyBorder="1" applyAlignment="1">
      <alignment horizontal="center"/>
    </xf>
    <xf numFmtId="0" fontId="11" fillId="15" borderId="1" xfId="6" applyFont="1" applyFill="1" applyBorder="1"/>
    <xf numFmtId="175" fontId="11" fillId="15" borderId="1" xfId="6" applyNumberFormat="1" applyFont="1" applyFill="1" applyBorder="1"/>
    <xf numFmtId="0" fontId="49" fillId="15" borderId="1" xfId="6" applyFont="1" applyFill="1" applyBorder="1"/>
    <xf numFmtId="175" fontId="49" fillId="15" borderId="1" xfId="6" applyNumberFormat="1" applyFont="1" applyFill="1" applyBorder="1" applyAlignment="1">
      <alignment horizontal="right"/>
    </xf>
    <xf numFmtId="175" fontId="9" fillId="21" borderId="1" xfId="6" applyNumberFormat="1" applyFont="1" applyFill="1" applyBorder="1" applyAlignment="1">
      <alignment horizontal="center"/>
    </xf>
    <xf numFmtId="175" fontId="9" fillId="4" borderId="1" xfId="6" applyNumberFormat="1" applyFont="1" applyFill="1" applyBorder="1" applyAlignment="1">
      <alignment horizontal="center"/>
    </xf>
    <xf numFmtId="175" fontId="9" fillId="20" borderId="1" xfId="6" applyNumberFormat="1" applyFont="1" applyFill="1" applyBorder="1" applyAlignment="1">
      <alignment horizontal="center"/>
    </xf>
    <xf numFmtId="175" fontId="9" fillId="16" borderId="1" xfId="6" applyNumberFormat="1" applyFont="1" applyFill="1" applyBorder="1" applyAlignment="1">
      <alignment horizontal="center"/>
    </xf>
    <xf numFmtId="175" fontId="9" fillId="2" borderId="1" xfId="6" applyNumberFormat="1" applyFont="1" applyFill="1" applyBorder="1" applyAlignment="1">
      <alignment horizontal="center"/>
    </xf>
    <xf numFmtId="175" fontId="25" fillId="0" borderId="1" xfId="6" applyNumberFormat="1" applyFont="1" applyBorder="1" applyAlignment="1">
      <alignment horizontal="center"/>
    </xf>
    <xf numFmtId="0" fontId="9" fillId="23" borderId="1" xfId="6" applyFont="1" applyFill="1" applyBorder="1"/>
    <xf numFmtId="175" fontId="9" fillId="23" borderId="1" xfId="6" applyNumberFormat="1" applyFont="1" applyFill="1" applyBorder="1" applyAlignment="1">
      <alignment horizontal="center"/>
    </xf>
    <xf numFmtId="175" fontId="11" fillId="15" borderId="1" xfId="6" applyNumberFormat="1" applyFont="1" applyFill="1" applyBorder="1" applyAlignment="1">
      <alignment horizontal="center"/>
    </xf>
    <xf numFmtId="0" fontId="40" fillId="15" borderId="1" xfId="6" applyFont="1" applyFill="1" applyBorder="1"/>
    <xf numFmtId="175" fontId="9" fillId="18" borderId="1" xfId="6" applyNumberFormat="1" applyFont="1" applyFill="1" applyBorder="1" applyAlignment="1">
      <alignment horizontal="center"/>
    </xf>
    <xf numFmtId="175" fontId="25" fillId="18" borderId="1" xfId="6" applyNumberFormat="1" applyFont="1" applyFill="1" applyBorder="1" applyAlignment="1">
      <alignment horizontal="center"/>
    </xf>
    <xf numFmtId="175" fontId="25" fillId="0" borderId="1" xfId="6" applyNumberFormat="1" applyFont="1" applyBorder="1"/>
    <xf numFmtId="175" fontId="25" fillId="0" borderId="1" xfId="6" applyNumberFormat="1" applyFont="1" applyBorder="1" applyAlignment="1">
      <alignment horizontal="right"/>
    </xf>
    <xf numFmtId="0" fontId="40" fillId="24" borderId="1" xfId="6" applyFont="1" applyFill="1" applyBorder="1" applyAlignment="1">
      <alignment horizontal="center"/>
    </xf>
    <xf numFmtId="0" fontId="11" fillId="24" borderId="1" xfId="6" applyFont="1" applyFill="1" applyBorder="1"/>
    <xf numFmtId="175" fontId="11" fillId="24" borderId="1" xfId="6" applyNumberFormat="1" applyFont="1" applyFill="1" applyBorder="1"/>
    <xf numFmtId="0" fontId="11" fillId="24" borderId="1" xfId="6" applyFont="1" applyFill="1" applyBorder="1" applyAlignment="1">
      <alignment horizontal="right"/>
    </xf>
    <xf numFmtId="0" fontId="11" fillId="24" borderId="1" xfId="6" applyFont="1" applyFill="1" applyBorder="1" applyAlignment="1">
      <alignment horizontal="center"/>
    </xf>
    <xf numFmtId="0" fontId="40" fillId="24" borderId="1" xfId="6" applyFont="1" applyFill="1" applyBorder="1"/>
    <xf numFmtId="0" fontId="6" fillId="10" borderId="1" xfId="6" applyFont="1" applyFill="1" applyBorder="1" applyAlignment="1">
      <alignment horizontal="center"/>
    </xf>
    <xf numFmtId="0" fontId="9" fillId="10" borderId="1" xfId="6" applyFont="1" applyFill="1" applyBorder="1"/>
    <xf numFmtId="175" fontId="9" fillId="10" borderId="1" xfId="6" applyNumberFormat="1" applyFont="1" applyFill="1" applyBorder="1"/>
    <xf numFmtId="0" fontId="9" fillId="10" borderId="1" xfId="6" applyFont="1" applyFill="1" applyBorder="1" applyAlignment="1">
      <alignment horizontal="center"/>
    </xf>
    <xf numFmtId="0" fontId="9" fillId="10" borderId="1" xfId="6" applyFont="1" applyFill="1" applyBorder="1" applyAlignment="1">
      <alignment horizontal="right"/>
    </xf>
    <xf numFmtId="49" fontId="21" fillId="0" borderId="1" xfId="6" applyNumberFormat="1" applyFont="1" applyBorder="1"/>
    <xf numFmtId="49" fontId="21" fillId="0" borderId="1" xfId="6" applyNumberFormat="1" applyFont="1" applyBorder="1" applyAlignment="1">
      <alignment horizontal="center"/>
    </xf>
    <xf numFmtId="2" fontId="12" fillId="0" borderId="1" xfId="6" applyNumberFormat="1" applyFont="1" applyBorder="1" applyAlignment="1">
      <alignment horizontal="center"/>
    </xf>
    <xf numFmtId="0" fontId="25" fillId="0" borderId="1" xfId="6" applyFont="1" applyBorder="1" applyAlignment="1">
      <alignment horizontal="right"/>
    </xf>
    <xf numFmtId="0" fontId="50" fillId="0" borderId="1" xfId="6" applyFont="1" applyBorder="1"/>
    <xf numFmtId="0" fontId="39" fillId="0" borderId="1" xfId="6" applyFont="1" applyBorder="1" applyAlignment="1">
      <alignment horizontal="right"/>
    </xf>
    <xf numFmtId="0" fontId="50" fillId="0" borderId="1" xfId="6" applyFont="1" applyBorder="1" applyAlignment="1">
      <alignment horizontal="left"/>
    </xf>
    <xf numFmtId="2" fontId="51" fillId="0" borderId="1" xfId="6" applyNumberFormat="1" applyFont="1" applyBorder="1" applyAlignment="1">
      <alignment horizontal="right"/>
    </xf>
    <xf numFmtId="0" fontId="21" fillId="0" borderId="1" xfId="6" applyFont="1" applyBorder="1"/>
    <xf numFmtId="174" fontId="6" fillId="0" borderId="1" xfId="6" applyNumberFormat="1" applyFont="1" applyBorder="1" applyAlignment="1">
      <alignment horizontal="center"/>
    </xf>
    <xf numFmtId="0" fontId="6" fillId="16" borderId="1" xfId="6" applyFont="1" applyFill="1" applyBorder="1" applyAlignment="1">
      <alignment horizontal="center"/>
    </xf>
    <xf numFmtId="0" fontId="22" fillId="16" borderId="1" xfId="6" applyFont="1" applyFill="1" applyBorder="1"/>
    <xf numFmtId="0" fontId="6" fillId="16" borderId="1" xfId="6" applyFont="1" applyFill="1" applyBorder="1"/>
    <xf numFmtId="174" fontId="6" fillId="16" borderId="1" xfId="6" applyNumberFormat="1" applyFont="1" applyFill="1" applyBorder="1" applyAlignment="1">
      <alignment horizontal="center"/>
    </xf>
    <xf numFmtId="2" fontId="12" fillId="16" borderId="1" xfId="6" applyNumberFormat="1" applyFont="1" applyFill="1" applyBorder="1" applyAlignment="1">
      <alignment horizontal="center"/>
    </xf>
    <xf numFmtId="0" fontId="25" fillId="16" borderId="1" xfId="6" applyFont="1" applyFill="1" applyBorder="1" applyAlignment="1">
      <alignment horizontal="right"/>
    </xf>
    <xf numFmtId="2" fontId="51" fillId="16" borderId="1" xfId="6" applyNumberFormat="1" applyFont="1" applyFill="1" applyBorder="1" applyAlignment="1">
      <alignment horizontal="right"/>
    </xf>
    <xf numFmtId="49" fontId="21" fillId="0" borderId="1" xfId="3" applyNumberFormat="1" applyFont="1" applyBorder="1"/>
    <xf numFmtId="49" fontId="21" fillId="0" borderId="1" xfId="3" applyNumberFormat="1" applyFont="1" applyBorder="1" applyAlignment="1">
      <alignment horizontal="center"/>
    </xf>
    <xf numFmtId="49" fontId="22" fillId="10" borderId="1" xfId="3" applyNumberFormat="1" applyFont="1" applyFill="1" applyBorder="1" applyAlignment="1">
      <alignment horizontal="center"/>
    </xf>
    <xf numFmtId="0" fontId="6" fillId="0" borderId="1" xfId="6" applyFont="1" applyBorder="1" applyAlignment="1">
      <alignment horizontal="left"/>
    </xf>
    <xf numFmtId="49" fontId="21" fillId="10" borderId="1" xfId="3" applyNumberFormat="1" applyFont="1" applyFill="1" applyBorder="1" applyAlignment="1">
      <alignment horizontal="center"/>
    </xf>
    <xf numFmtId="49" fontId="6" fillId="15" borderId="1" xfId="3" applyNumberFormat="1" applyFont="1" applyFill="1" applyBorder="1" applyAlignment="1">
      <alignment horizontal="center"/>
    </xf>
    <xf numFmtId="0" fontId="25" fillId="0" borderId="1" xfId="6" applyFont="1" applyBorder="1" applyAlignment="1">
      <alignment horizontal="left"/>
    </xf>
    <xf numFmtId="0" fontId="25" fillId="0" borderId="1" xfId="6" applyFont="1" applyBorder="1" applyAlignment="1">
      <alignment horizontal="center"/>
    </xf>
    <xf numFmtId="0" fontId="18" fillId="0" borderId="1" xfId="6" applyFont="1" applyBorder="1" applyAlignment="1">
      <alignment horizontal="right"/>
    </xf>
    <xf numFmtId="0" fontId="52" fillId="0" borderId="1" xfId="6" applyFont="1" applyBorder="1" applyAlignment="1">
      <alignment horizontal="center"/>
    </xf>
    <xf numFmtId="2" fontId="36" fillId="0" borderId="1" xfId="6" applyNumberFormat="1" applyFont="1" applyBorder="1" applyAlignment="1">
      <alignment horizontal="right"/>
    </xf>
    <xf numFmtId="176" fontId="38" fillId="0" borderId="1" xfId="6" applyNumberFormat="1" applyFont="1" applyBorder="1" applyAlignment="1">
      <alignment horizontal="center"/>
    </xf>
    <xf numFmtId="2" fontId="53" fillId="0" borderId="1" xfId="6" applyNumberFormat="1" applyFont="1" applyBorder="1" applyAlignment="1">
      <alignment horizontal="right"/>
    </xf>
    <xf numFmtId="0" fontId="25" fillId="0" borderId="1" xfId="6" applyFont="1" applyBorder="1"/>
    <xf numFmtId="176" fontId="25" fillId="0" borderId="1" xfId="6" applyNumberFormat="1" applyFont="1" applyBorder="1" applyAlignment="1">
      <alignment horizontal="right"/>
    </xf>
    <xf numFmtId="166" fontId="11" fillId="3" borderId="1" xfId="1" applyNumberFormat="1" applyFont="1" applyFill="1" applyBorder="1" applyAlignment="1">
      <alignment horizontal="left"/>
    </xf>
    <xf numFmtId="164" fontId="12" fillId="5" borderId="1" xfId="1" applyNumberFormat="1" applyFont="1" applyFill="1" applyBorder="1" applyAlignment="1">
      <alignment horizontal="center"/>
    </xf>
    <xf numFmtId="164" fontId="9" fillId="5" borderId="2" xfId="1" applyNumberFormat="1" applyFont="1" applyFill="1" applyBorder="1" applyAlignment="1">
      <alignment horizontal="center"/>
    </xf>
    <xf numFmtId="164" fontId="9" fillId="5" borderId="3" xfId="1" applyNumberFormat="1" applyFont="1" applyFill="1" applyBorder="1" applyAlignment="1">
      <alignment horizontal="center"/>
    </xf>
    <xf numFmtId="164" fontId="9" fillId="5" borderId="4" xfId="1" applyNumberFormat="1" applyFont="1" applyFill="1" applyBorder="1" applyAlignment="1">
      <alignment horizontal="center"/>
    </xf>
    <xf numFmtId="166" fontId="11" fillId="3" borderId="0" xfId="1" applyNumberFormat="1" applyFont="1" applyFill="1" applyAlignment="1">
      <alignment horizontal="left"/>
    </xf>
    <xf numFmtId="166" fontId="8" fillId="2" borderId="5" xfId="3" applyNumberFormat="1" applyFont="1" applyFill="1" applyBorder="1" applyAlignment="1">
      <alignment horizontal="center"/>
    </xf>
    <xf numFmtId="166" fontId="8" fillId="2" borderId="6" xfId="3" applyNumberFormat="1" applyFont="1" applyFill="1" applyBorder="1" applyAlignment="1">
      <alignment horizontal="center"/>
    </xf>
    <xf numFmtId="166" fontId="8" fillId="2" borderId="7" xfId="3" applyNumberFormat="1" applyFont="1" applyFill="1" applyBorder="1" applyAlignment="1">
      <alignment horizontal="center"/>
    </xf>
    <xf numFmtId="0" fontId="11" fillId="19" borderId="23" xfId="6" applyFont="1" applyFill="1" applyBorder="1" applyAlignment="1">
      <alignment horizontal="left"/>
    </xf>
    <xf numFmtId="0" fontId="11" fillId="19" borderId="32" xfId="6" applyFont="1" applyFill="1" applyBorder="1" applyAlignment="1">
      <alignment horizontal="left"/>
    </xf>
    <xf numFmtId="0" fontId="11" fillId="19" borderId="24" xfId="6" applyFont="1" applyFill="1" applyBorder="1" applyAlignment="1">
      <alignment horizontal="left"/>
    </xf>
    <xf numFmtId="0" fontId="11" fillId="19" borderId="25" xfId="6" applyFont="1" applyFill="1" applyBorder="1" applyAlignment="1">
      <alignment horizontal="left"/>
    </xf>
    <xf numFmtId="166" fontId="11" fillId="10" borderId="1" xfId="1" applyNumberFormat="1" applyFont="1" applyFill="1" applyBorder="1" applyAlignment="1">
      <alignment horizontal="left"/>
    </xf>
  </cellXfs>
  <cellStyles count="10">
    <cellStyle name="Comma 2" xfId="9" xr:uid="{BDB4647C-10AA-4D14-8BB8-994B8CFD2552}"/>
    <cellStyle name="Currency 2" xfId="7" xr:uid="{65F2B7EB-7DA8-4D79-9673-056A3C3A2853}"/>
    <cellStyle name="Normal" xfId="0" builtinId="0"/>
    <cellStyle name="Normal 2" xfId="3" xr:uid="{73BEAE34-B132-48E2-86B1-25714BA0F327}"/>
    <cellStyle name="Normal 2 2" xfId="4" xr:uid="{AE9D6275-832D-4DF5-A576-9830127508F1}"/>
    <cellStyle name="Normal 2 3" xfId="5" xr:uid="{4AFEEBF9-B22D-4844-9EA4-85E421D433EC}"/>
    <cellStyle name="Normal 2 3 2" xfId="2" xr:uid="{F13BEBD3-E86A-402E-833D-584CB3732B8E}"/>
    <cellStyle name="Normal 3" xfId="6" xr:uid="{69E9E6C2-E843-4CBF-997A-BAFBA3193A9F}"/>
    <cellStyle name="Normal 64" xfId="1" xr:uid="{F01A4650-DE15-490E-AABF-B4DD667F0204}"/>
    <cellStyle name="Percent 2" xfId="8" xr:uid="{B89CB085-83CE-4ACA-856F-F2FB8877D3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303268</xdr:colOff>
      <xdr:row>3</xdr:row>
      <xdr:rowOff>18543</xdr:rowOff>
    </xdr:from>
    <xdr:ext cx="420632" cy="339597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7333ED6C-4785-49BC-9CF2-9F176ED3E303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68" y="422403"/>
          <a:ext cx="420632" cy="33959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87058</xdr:colOff>
      <xdr:row>2</xdr:row>
      <xdr:rowOff>117896</xdr:rowOff>
    </xdr:from>
    <xdr:ext cx="233576" cy="217584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A2C877B3-090A-4646-8951-B3C2CE1A5425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" y="367278"/>
          <a:ext cx="233576" cy="21758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92025</xdr:colOff>
      <xdr:row>3</xdr:row>
      <xdr:rowOff>30394</xdr:rowOff>
    </xdr:from>
    <xdr:ext cx="341729" cy="309575"/>
    <xdr:pic>
      <xdr:nvPicPr>
        <xdr:cNvPr id="2" name="Picture 1">
          <a:extLst>
            <a:ext uri="{FF2B5EF4-FFF2-40B4-BE49-F238E27FC236}">
              <a16:creationId xmlns:a16="http://schemas.microsoft.com/office/drawing/2014/main" id="{6036DB16-5C60-4D45-A35C-55EFAF5E8E91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25" y="434254"/>
          <a:ext cx="341729" cy="309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21690</xdr:rowOff>
    </xdr:from>
    <xdr:to>
      <xdr:col>3</xdr:col>
      <xdr:colOff>52754</xdr:colOff>
      <xdr:row>3</xdr:row>
      <xdr:rowOff>41032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4ABB6D-AA39-4670-B554-4F7CD1142F5F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20750"/>
          <a:ext cx="334694" cy="3012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1504657</xdr:colOff>
      <xdr:row>4</xdr:row>
      <xdr:rowOff>46306</xdr:rowOff>
    </xdr:from>
    <xdr:to>
      <xdr:col>4</xdr:col>
      <xdr:colOff>1912620</xdr:colOff>
      <xdr:row>6</xdr:row>
      <xdr:rowOff>121335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9F95B5-6817-4EA0-B2F8-6D16AAEF46FF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157" y="549226"/>
          <a:ext cx="407963" cy="35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1751427</xdr:colOff>
      <xdr:row>3</xdr:row>
      <xdr:rowOff>76200</xdr:rowOff>
    </xdr:from>
    <xdr:to>
      <xdr:col>3</xdr:col>
      <xdr:colOff>2237935</xdr:colOff>
      <xdr:row>5</xdr:row>
      <xdr:rowOff>168812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EEF713-8BC1-447F-A108-DFBFE85C6EAE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187" y="457200"/>
          <a:ext cx="486508" cy="3745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885978</xdr:colOff>
      <xdr:row>0</xdr:row>
      <xdr:rowOff>77967</xdr:rowOff>
    </xdr:from>
    <xdr:to>
      <xdr:col>4</xdr:col>
      <xdr:colOff>111760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BACBEF-A9B8-47C1-A6FF-4C6066AF0182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58" y="77967"/>
          <a:ext cx="376402" cy="303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403294</xdr:colOff>
      <xdr:row>3</xdr:row>
      <xdr:rowOff>32428</xdr:rowOff>
    </xdr:from>
    <xdr:ext cx="294340" cy="242396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3A4B8C90-BC52-43E4-A4E1-56E3B72B6F81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94" y="413428"/>
          <a:ext cx="294340" cy="2423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394016</xdr:colOff>
      <xdr:row>1</xdr:row>
      <xdr:rowOff>34210</xdr:rowOff>
    </xdr:from>
    <xdr:ext cx="297948" cy="233382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E15926B4-0F37-4880-B584-68F9BF7FE2DD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016" y="133270"/>
          <a:ext cx="297948" cy="2333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107139</xdr:colOff>
      <xdr:row>3</xdr:row>
      <xdr:rowOff>16987</xdr:rowOff>
    </xdr:from>
    <xdr:to>
      <xdr:col>1</xdr:col>
      <xdr:colOff>252047</xdr:colOff>
      <xdr:row>5</xdr:row>
      <xdr:rowOff>52754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E3153-1BBE-4A7E-9AFF-451D5B688E44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39" y="397987"/>
          <a:ext cx="297308" cy="2350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SYC%20-%202013.11.18\RS%20-%20Budgets\2013%20-%20Budget\Budget%202013%20Proposed%20BM%20-%202013.01.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_000/Documents/2%20-%20PSYC%20Documents/z%20-%20Other%20Topics/Cruises/Cruise%20&amp;%20Social%20Planning%20for%202017/CruisesSocialsHistorySchedulin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QC_Financials_2022.04_JoyceFu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19bb150c8d329\Documents\2%20-%20QUEEN%20CITY\1_QC%20Treasurer\1%20-%20QC%20Budgets%20Monthly%20Financials\2019.11%20Reporting\PSYC%20-%202013.11.18\RS%20-%20Budgets\2013%20-%20Budget\Budget%202013%20Proposed%20BM%20-%202013.01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7%20-%20Calendars/Calendars%20Excel/Master%20Yearly%20One%20Page%202017_2025/OnePageYrCalendars_2017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QUEEN%20CITY/1_QC%20Spreadsheets/1_QC%20Spreadsheets%20OAc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3%20-%20Special%20Reporting/QC%20Taxes%20%5e0%20Licenses/QC%20A%20-%20Lewis%20Titland%20General/Lewis_FY19-20_TaxReport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Financials%20FY2021-2022/3%20-%20QC%20Funds%20Transfers/2021.12_FundsXfer_Draft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PSYC/A%20-%20Secretary%202017-2018/Calendars/Calendar%20Mo2Mo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Special%20Other%20Items/QC%20Job%20Descriptions/1%20-%20Treasurer%20Job/x%20-%20Treas%20Job%20Description%20Historical/TreasurerJob_Historicalc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4%20-%20Special%20Reporting/QC%20Invoicing/RollQuartersBillings_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ises &amp; Socials"/>
      <sheetName val="Cruises &amp; Socials Sort 1"/>
      <sheetName val="CruisesSocialsHistoryScheduling"/>
    </sheetNames>
    <definedNames>
      <definedName name="DaysAndWeeks" refersTo="#REF!"/>
    </defined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 To Do &amp; Notes"/>
      <sheetName val="OA To Do BalS Accts History"/>
      <sheetName val="Accts &amp; Codes"/>
      <sheetName val="BLANK BLANK 1"/>
      <sheetName val="Financials Snapshot 21-22"/>
      <sheetName val="Fiscal Highlights 21-22"/>
      <sheetName val="Income Statement 21-22"/>
      <sheetName val="Bainbridge Is 21-22"/>
      <sheetName val="Committees 21-22"/>
      <sheetName val="Balance Sheet 21-22"/>
      <sheetName val="Banking &amp; InvestM 21-22"/>
      <sheetName val="Capital 21-22"/>
      <sheetName val="SpiritsStores 21-22"/>
      <sheetName val="Membership 21-22"/>
      <sheetName val="BLANK BLANK 2"/>
      <sheetName val="Bank Accts Bal's As Needed"/>
      <sheetName val="Comparison Reports 1 21-22"/>
      <sheetName val="Comparison Rpts 2 16-22"/>
      <sheetName val="Consolidated 21-22"/>
      <sheetName val="SubAccts 21-22"/>
      <sheetName val="520 DOT History"/>
      <sheetName val="10% Cals FY21-22"/>
      <sheetName val="10% Cals FY20-21 Old"/>
      <sheetName val="Banking Dollars History"/>
      <sheetName val="Calendar 2022"/>
      <sheetName val="Capital Assets Resolution"/>
      <sheetName val="CommD Fund Report"/>
      <sheetName val="CommD Misc Report"/>
      <sheetName val="ViceCommD JO Ball"/>
      <sheetName val="ViceCommD PrePaid Exp"/>
      <sheetName val="EN Fiscal Hist Sum BEST"/>
      <sheetName val="EN History OA"/>
      <sheetName val="EN Fiscal Detail"/>
      <sheetName val="EN Meter Reads Study"/>
      <sheetName val="EN Meter Shortage"/>
      <sheetName val="EN Meter Shortage 2"/>
      <sheetName val="EN Meter Short Dollar "/>
      <sheetName val="EN Meter Short MemB"/>
      <sheetName val="EN Meter Short Slip "/>
      <sheetName val="EN Marcia 2022.03.20"/>
      <sheetName val="EN Marcia 2021.12.21"/>
      <sheetName val="ENet Topics"/>
      <sheetName val="FundsXfers Mar 2022"/>
      <sheetName val="FundsXfers Grouped"/>
      <sheetName val="FundsXfers Contingency"/>
      <sheetName val="Hist M2M MemberS 18-22"/>
      <sheetName val="JVs FY21-22"/>
      <sheetName val="JVs T-Bills"/>
      <sheetName val="JVs FY20-21"/>
      <sheetName val="JVs FY19-20"/>
      <sheetName val="JVs FY18-19"/>
      <sheetName val="M&amp;L 21-22"/>
      <sheetName val="P&amp;F Meetings Reports"/>
      <sheetName val="PrePaid Exp FY20-21 YE"/>
      <sheetName val="Quarters Rolls"/>
      <sheetName val="SpiritsStoresJB All History"/>
      <sheetName val="Spirits FY21-22"/>
      <sheetName val="Stores FY21-22"/>
      <sheetName val="BLANK BLANK 3"/>
      <sheetName val="Spirits FY20-21"/>
      <sheetName val="Spirits FY19-20"/>
      <sheetName val="Spirits FY18-19"/>
      <sheetName val="BLANK BLANK 4"/>
      <sheetName val="Stores FY20-21"/>
      <sheetName val="Stores FY19-20"/>
      <sheetName val="Stores FY18-19"/>
      <sheetName val="Taxes History Paid"/>
      <sheetName val="Taxes PFML"/>
      <sheetName val="Taxes 941 Mo Detail"/>
      <sheetName val="Taxes PR Sum 21-22 Mo"/>
      <sheetName val="Taxes PR Sum 20-21 Yr"/>
      <sheetName val="Taxes PR Sum 19-20 Yr"/>
      <sheetName val="Taxes PR Sum 18-19 Yr"/>
      <sheetName val="Taxes PR Sum 17-18 Yr"/>
      <sheetName val="Website Updates"/>
      <sheetName val="Expense Report Form"/>
      <sheetName val="FY21-22 Budget Final Clarified"/>
      <sheetName val="FY21-22 Budget Final"/>
      <sheetName val="FY20-21 Budget Final"/>
      <sheetName val="FY19-20 Budget Final"/>
      <sheetName val="FY18-19 Budget Final"/>
      <sheetName val="x-Financials Snapshot 21-22 Old"/>
      <sheetName val="x-10% Cals FY20-21 NotUsed"/>
      <sheetName val="x-Balance Sheet 21-22 Old"/>
      <sheetName val="x-Capital Assets &amp; Funds 21-22"/>
      <sheetName val="x-Capital Assets &amp; Funds Old"/>
      <sheetName val="x-EN History 2"/>
      <sheetName val="x-FundsXfers 2020.12-2021.12"/>
      <sheetName val="x-FundsXfers 2019.09-2021.09"/>
      <sheetName val="x-FundsXfers Audit"/>
      <sheetName val="x-PhotographyHistory"/>
      <sheetName val="x-Taxes PR Sum 20-21 Mo"/>
    </sheetNames>
    <sheetDataSet>
      <sheetData sheetId="0">
        <row r="3">
          <cell r="D3">
            <v>44652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0">
          <cell r="H50">
            <v>-28595.31</v>
          </cell>
        </row>
      </sheetData>
      <sheetData sheetId="10">
        <row r="42">
          <cell r="E42">
            <v>250000</v>
          </cell>
        </row>
        <row r="43">
          <cell r="E43">
            <v>397155.57</v>
          </cell>
        </row>
        <row r="49">
          <cell r="E49">
            <v>99752.28</v>
          </cell>
        </row>
        <row r="50">
          <cell r="E50">
            <v>776455.35000000009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2023"/>
      <sheetName val="2024"/>
      <sheetName val="2025"/>
    </sheetNames>
    <sheetDataSet>
      <sheetData sheetId="0"/>
      <sheetData sheetId="1">
        <row r="1">
          <cell r="B1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To Do"/>
      <sheetName val="Treas Overall"/>
      <sheetName val="Officers Cmtes Appts"/>
      <sheetName val="Officers Cmtes Sort Alpha"/>
      <sheetName val="Officers Cmtes Sort Committee"/>
      <sheetName val="Forms Expense Report"/>
      <sheetName val="Overall Procedures"/>
      <sheetName val="Contacts"/>
      <sheetName val="Officers Cmtes Sort Alpha Name"/>
    </sheetNames>
    <definedNames>
      <definedName name="DaysAndWeeks" refersTo="#REF!" sheetId="2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es &amp; Pd Family"/>
      <sheetName val="Lewis_FY19-20_TaxReporting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21 New"/>
      <sheetName val="2021.12_FundsXfer_Draft2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Calendar Full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Holidays"/>
      <sheetName val="Settings"/>
      <sheetName val="Calendar Mo2Mo 2018"/>
    </sheetNames>
    <sheetDataSet>
      <sheetData sheetId="0">
        <row r="3">
          <cell r="X3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4">
          <cell r="I4" t="str">
            <v>SUNDAY</v>
          </cell>
          <cell r="R4">
            <v>2018</v>
          </cell>
        </row>
        <row r="5">
          <cell r="I5" t="b">
            <v>1</v>
          </cell>
        </row>
        <row r="6">
          <cell r="I6" t="b">
            <v>1</v>
          </cell>
        </row>
        <row r="7">
          <cell r="I7" t="b">
            <v>1</v>
          </cell>
        </row>
      </sheetData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 Duties By Time"/>
      <sheetName val="Joyce List 1"/>
      <sheetName val="Joyce List 2"/>
      <sheetName val="OA To Do 1"/>
      <sheetName val="OA To Do 2"/>
      <sheetName val="OA To Do 3"/>
      <sheetName val="Bob List 1"/>
      <sheetName val="Bob List 2"/>
      <sheetName val="Officers Cmtes Appts"/>
      <sheetName val="Officers Cmtes Alpha"/>
      <sheetName val="Officers CommT CommT "/>
      <sheetName val="x-OA Treasurer"/>
      <sheetName val="x-Treas OA ToDo"/>
      <sheetName val="x-Treas Assignments"/>
      <sheetName val="TreasurerJob_Historicalc2"/>
    </sheetNames>
    <definedNames>
      <definedName name="CalYear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 Rolls (2)"/>
      <sheetName val="RollQuartersBillings_20-21"/>
    </sheetNames>
    <definedNames>
      <definedName name="CalYear" refersTo="#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5AF7-E56E-4CB6-BA82-D438B79D5C34}">
  <sheetPr>
    <tabColor rgb="FF6600FF"/>
  </sheetPr>
  <dimension ref="A1:L79"/>
  <sheetViews>
    <sheetView zoomScaleNormal="100" zoomScaleSheetLayoutView="100" workbookViewId="0">
      <selection activeCell="G22" sqref="G22:G23"/>
    </sheetView>
  </sheetViews>
  <sheetFormatPr defaultColWidth="10.109375" defaultRowHeight="9.6" x14ac:dyDescent="0.2"/>
  <cols>
    <col min="1" max="1" width="5.44140625" style="1" customWidth="1"/>
    <col min="2" max="2" width="40" style="2" customWidth="1"/>
    <col min="3" max="3" width="2.21875" style="3" customWidth="1"/>
    <col min="4" max="4" width="10.5546875" style="4" bestFit="1" customWidth="1"/>
    <col min="5" max="5" width="10.77734375" style="4" customWidth="1"/>
    <col min="6" max="6" width="11.5546875" style="5" bestFit="1" customWidth="1"/>
    <col min="7" max="7" width="6.21875" style="6" bestFit="1" customWidth="1"/>
    <col min="8" max="8" width="2.21875" style="7" customWidth="1"/>
    <col min="9" max="9" width="12.21875" style="5" bestFit="1" customWidth="1"/>
    <col min="10" max="10" width="12.33203125" style="5" customWidth="1"/>
    <col min="11" max="11" width="11.5546875" style="4" bestFit="1" customWidth="1"/>
    <col min="12" max="12" width="3.33203125" style="8" customWidth="1"/>
    <col min="13" max="16384" width="10.109375" style="11"/>
  </cols>
  <sheetData>
    <row r="1" spans="1:12" x14ac:dyDescent="0.2">
      <c r="B1" s="2" t="s">
        <v>0</v>
      </c>
    </row>
    <row r="2" spans="1:12" s="19" customFormat="1" ht="12" x14ac:dyDescent="0.25">
      <c r="A2" s="12"/>
      <c r="B2" s="13" t="s">
        <v>1</v>
      </c>
      <c r="C2" s="14"/>
      <c r="D2" s="15"/>
      <c r="E2" s="15"/>
      <c r="F2" s="15"/>
      <c r="G2" s="16"/>
      <c r="H2" s="13"/>
      <c r="I2" s="15"/>
      <c r="J2" s="15"/>
      <c r="K2" s="15"/>
      <c r="L2" s="17"/>
    </row>
    <row r="3" spans="1:12" s="26" customFormat="1" ht="10.199999999999999" x14ac:dyDescent="0.2">
      <c r="A3" s="20"/>
      <c r="B3" s="658">
        <f>'[11]OA To Do &amp; Notes'!D3</f>
        <v>44652</v>
      </c>
      <c r="C3" s="658"/>
      <c r="D3" s="21"/>
      <c r="E3" s="22"/>
      <c r="F3" s="22"/>
      <c r="G3" s="23"/>
      <c r="H3" s="22"/>
      <c r="I3" s="21"/>
      <c r="J3" s="21"/>
      <c r="K3" s="21"/>
      <c r="L3" s="24"/>
    </row>
    <row r="4" spans="1:12" s="31" customFormat="1" x14ac:dyDescent="0.2">
      <c r="A4" s="1"/>
      <c r="B4" s="27"/>
      <c r="C4" s="28"/>
      <c r="D4" s="4"/>
      <c r="E4" s="4"/>
      <c r="F4" s="4"/>
      <c r="G4" s="29"/>
      <c r="H4" s="27"/>
      <c r="I4" s="4"/>
      <c r="J4" s="4"/>
      <c r="K4" s="4"/>
      <c r="L4" s="30"/>
    </row>
    <row r="5" spans="1:12" s="31" customFormat="1" x14ac:dyDescent="0.2">
      <c r="A5" s="1"/>
      <c r="B5" s="27"/>
      <c r="C5" s="28"/>
      <c r="D5" s="4"/>
      <c r="E5" s="4"/>
      <c r="F5" s="4"/>
      <c r="G5" s="29"/>
      <c r="H5" s="27"/>
      <c r="I5" s="659" t="s">
        <v>2</v>
      </c>
      <c r="J5" s="659"/>
      <c r="K5" s="659"/>
      <c r="L5" s="30"/>
    </row>
    <row r="6" spans="1:12" s="31" customFormat="1" x14ac:dyDescent="0.2">
      <c r="A6" s="1"/>
      <c r="B6" s="27"/>
      <c r="C6" s="28"/>
      <c r="D6" s="4"/>
      <c r="E6" s="4"/>
      <c r="F6" s="4"/>
      <c r="G6" s="29"/>
      <c r="H6" s="27"/>
      <c r="I6" s="660" t="s">
        <v>3</v>
      </c>
      <c r="J6" s="661"/>
      <c r="K6" s="662"/>
      <c r="L6" s="30"/>
    </row>
    <row r="7" spans="1:12" s="31" customFormat="1" x14ac:dyDescent="0.2">
      <c r="A7" s="1"/>
      <c r="B7" s="27"/>
      <c r="C7" s="28"/>
      <c r="D7" s="4"/>
      <c r="E7" s="4"/>
      <c r="F7" s="4"/>
      <c r="G7" s="29"/>
      <c r="H7" s="27"/>
      <c r="I7" s="4"/>
      <c r="J7" s="4"/>
      <c r="K7" s="4"/>
      <c r="L7" s="30"/>
    </row>
    <row r="8" spans="1:12" s="38" customFormat="1" ht="19.2" x14ac:dyDescent="0.2">
      <c r="A8" s="32"/>
      <c r="B8" s="33" t="s">
        <v>4</v>
      </c>
      <c r="C8" s="34"/>
      <c r="D8" s="35" t="s">
        <v>5</v>
      </c>
      <c r="E8" s="35" t="s">
        <v>6</v>
      </c>
      <c r="F8" s="35" t="s">
        <v>7</v>
      </c>
      <c r="G8" s="36" t="s">
        <v>8</v>
      </c>
      <c r="H8" s="34"/>
      <c r="I8" s="35" t="s">
        <v>9</v>
      </c>
      <c r="J8" s="35" t="s">
        <v>10</v>
      </c>
      <c r="K8" s="35" t="s">
        <v>11</v>
      </c>
      <c r="L8" s="37"/>
    </row>
    <row r="9" spans="1:12" s="31" customFormat="1" x14ac:dyDescent="0.2">
      <c r="A9" s="1"/>
      <c r="B9" s="27"/>
      <c r="C9" s="39"/>
      <c r="D9" s="4"/>
      <c r="E9" s="4"/>
      <c r="F9" s="4"/>
      <c r="G9" s="29"/>
      <c r="H9" s="40"/>
      <c r="I9" s="4"/>
      <c r="J9" s="4"/>
      <c r="K9" s="4"/>
      <c r="L9" s="30"/>
    </row>
    <row r="10" spans="1:12" s="31" customFormat="1" x14ac:dyDescent="0.2">
      <c r="A10" s="1"/>
      <c r="B10" s="27"/>
      <c r="C10" s="39"/>
      <c r="D10" s="4"/>
      <c r="E10" s="4"/>
      <c r="F10" s="4"/>
      <c r="G10" s="29"/>
      <c r="H10" s="40"/>
      <c r="I10" s="4"/>
      <c r="J10" s="4"/>
      <c r="K10" s="4"/>
      <c r="L10" s="30"/>
    </row>
    <row r="11" spans="1:12" s="31" customFormat="1" ht="10.199999999999999" x14ac:dyDescent="0.2">
      <c r="A11" s="1"/>
      <c r="B11" s="41" t="s">
        <v>12</v>
      </c>
      <c r="C11" s="39"/>
      <c r="D11" s="4"/>
      <c r="E11" s="4"/>
      <c r="F11" s="4"/>
      <c r="G11" s="6"/>
      <c r="H11" s="4"/>
      <c r="I11" s="4"/>
      <c r="J11" s="4"/>
      <c r="K11" s="4"/>
      <c r="L11" s="30"/>
    </row>
    <row r="12" spans="1:12" s="31" customFormat="1" x14ac:dyDescent="0.2">
      <c r="A12" s="1"/>
      <c r="B12" s="27"/>
      <c r="C12" s="39"/>
      <c r="D12" s="4"/>
      <c r="E12" s="4"/>
      <c r="F12" s="4"/>
      <c r="G12" s="29"/>
      <c r="H12" s="40"/>
      <c r="I12" s="4"/>
      <c r="J12" s="4"/>
      <c r="K12" s="4"/>
      <c r="L12" s="30"/>
    </row>
    <row r="13" spans="1:12" s="31" customFormat="1" x14ac:dyDescent="0.2">
      <c r="A13" s="1" t="s">
        <v>13</v>
      </c>
      <c r="B13" s="2" t="s">
        <v>14</v>
      </c>
      <c r="C13" s="39"/>
      <c r="D13" s="5">
        <v>1623238.05</v>
      </c>
      <c r="E13" s="5">
        <v>1168513</v>
      </c>
      <c r="F13" s="5">
        <f>D13-E13</f>
        <v>454725.05000000005</v>
      </c>
      <c r="G13" s="6">
        <f>D13/E13</f>
        <v>1.3891484733160864</v>
      </c>
      <c r="H13" s="40"/>
      <c r="I13" s="5">
        <f>D13</f>
        <v>1623238.05</v>
      </c>
      <c r="J13" s="5">
        <v>1430903.03</v>
      </c>
      <c r="K13" s="4">
        <f t="shared" ref="K13:K14" si="0">I13-J13</f>
        <v>192335.02000000002</v>
      </c>
      <c r="L13" s="30"/>
    </row>
    <row r="14" spans="1:12" s="31" customFormat="1" x14ac:dyDescent="0.2">
      <c r="A14" s="1"/>
      <c r="B14" s="2" t="s">
        <v>15</v>
      </c>
      <c r="C14" s="39"/>
      <c r="D14" s="5">
        <v>573226.68999999994</v>
      </c>
      <c r="E14" s="5">
        <v>831235</v>
      </c>
      <c r="F14" s="5">
        <f>D14-E14</f>
        <v>-258008.31000000006</v>
      </c>
      <c r="G14" s="6">
        <f t="shared" ref="G14" si="1">D14/E14</f>
        <v>0.68960846210758686</v>
      </c>
      <c r="H14" s="40"/>
      <c r="I14" s="5">
        <f>D14</f>
        <v>573226.68999999994</v>
      </c>
      <c r="J14" s="5">
        <v>402996.53</v>
      </c>
      <c r="K14" s="4">
        <f t="shared" si="0"/>
        <v>170230.15999999992</v>
      </c>
      <c r="L14" s="30"/>
    </row>
    <row r="15" spans="1:12" s="31" customFormat="1" x14ac:dyDescent="0.2">
      <c r="A15" s="1"/>
      <c r="B15" s="42" t="s">
        <v>16</v>
      </c>
      <c r="C15" s="43"/>
      <c r="D15" s="44">
        <f>D13-D14</f>
        <v>1050011.3600000001</v>
      </c>
      <c r="E15" s="44">
        <f t="shared" ref="E15:F15" si="2">E13-E14</f>
        <v>337278</v>
      </c>
      <c r="F15" s="44">
        <f t="shared" si="2"/>
        <v>712733.3600000001</v>
      </c>
      <c r="G15" s="45"/>
      <c r="H15" s="46"/>
      <c r="I15" s="44">
        <f>I13-I14</f>
        <v>1050011.3600000001</v>
      </c>
      <c r="J15" s="44">
        <f>J13-J14</f>
        <v>1027906.5</v>
      </c>
      <c r="K15" s="44">
        <f>K13-K14</f>
        <v>22104.860000000102</v>
      </c>
      <c r="L15" s="30"/>
    </row>
    <row r="16" spans="1:12" s="31" customFormat="1" x14ac:dyDescent="0.2">
      <c r="A16" s="1"/>
      <c r="B16" s="27" t="s">
        <v>17</v>
      </c>
      <c r="C16" s="39"/>
      <c r="D16" s="4"/>
      <c r="E16" s="5"/>
      <c r="F16" s="5"/>
      <c r="G16" s="6"/>
      <c r="H16" s="40"/>
      <c r="I16" s="5"/>
      <c r="J16" s="5"/>
      <c r="K16" s="4"/>
      <c r="L16" s="30"/>
    </row>
    <row r="17" spans="1:12" s="31" customFormat="1" x14ac:dyDescent="0.2">
      <c r="A17" s="1"/>
      <c r="B17" s="27"/>
      <c r="C17" s="39"/>
      <c r="D17" s="4"/>
      <c r="E17" s="5"/>
      <c r="F17" s="5"/>
      <c r="G17" s="6"/>
      <c r="H17" s="40"/>
      <c r="I17" s="5"/>
      <c r="J17" s="5"/>
      <c r="K17" s="4"/>
      <c r="L17" s="30"/>
    </row>
    <row r="18" spans="1:12" s="31" customFormat="1" x14ac:dyDescent="0.2">
      <c r="A18" s="1"/>
      <c r="B18" s="2" t="s">
        <v>18</v>
      </c>
      <c r="C18" s="39"/>
      <c r="D18" s="5">
        <v>18459.72</v>
      </c>
      <c r="E18" s="5">
        <v>0</v>
      </c>
      <c r="F18" s="5">
        <f>D18-E18</f>
        <v>18459.72</v>
      </c>
      <c r="G18" s="6">
        <v>0</v>
      </c>
      <c r="H18" s="40"/>
      <c r="I18" s="5">
        <f>D18</f>
        <v>18459.72</v>
      </c>
      <c r="J18" s="5">
        <v>18459.72</v>
      </c>
      <c r="K18" s="4">
        <f>I18-J18</f>
        <v>0</v>
      </c>
      <c r="L18" s="30"/>
    </row>
    <row r="19" spans="1:12" s="31" customFormat="1" x14ac:dyDescent="0.2">
      <c r="A19" s="1"/>
      <c r="B19" s="42" t="s">
        <v>19</v>
      </c>
      <c r="C19" s="43"/>
      <c r="D19" s="44">
        <f>D15-D18</f>
        <v>1031551.6400000001</v>
      </c>
      <c r="E19" s="44">
        <f>E15-E18</f>
        <v>337278</v>
      </c>
      <c r="F19" s="44">
        <f>F15-F18</f>
        <v>694273.64000000013</v>
      </c>
      <c r="G19" s="45"/>
      <c r="H19" s="46"/>
      <c r="I19" s="44">
        <f>I15-I18</f>
        <v>1031551.6400000001</v>
      </c>
      <c r="J19" s="44">
        <f>J15-J18</f>
        <v>1009446.78</v>
      </c>
      <c r="K19" s="44">
        <f>K15-K18</f>
        <v>22104.860000000102</v>
      </c>
      <c r="L19" s="30"/>
    </row>
    <row r="20" spans="1:12" s="31" customFormat="1" x14ac:dyDescent="0.2">
      <c r="A20" s="1"/>
      <c r="B20" s="27"/>
      <c r="C20" s="39"/>
      <c r="D20" s="4"/>
      <c r="E20" s="5"/>
      <c r="F20" s="5"/>
      <c r="G20" s="6"/>
      <c r="H20" s="40"/>
      <c r="I20" s="5"/>
      <c r="J20" s="5"/>
      <c r="K20" s="4"/>
      <c r="L20" s="30"/>
    </row>
    <row r="21" spans="1:12" s="31" customFormat="1" x14ac:dyDescent="0.2">
      <c r="A21" s="1"/>
      <c r="B21" s="27"/>
      <c r="C21" s="39"/>
      <c r="D21" s="4"/>
      <c r="E21" s="5"/>
      <c r="F21" s="5"/>
      <c r="G21" s="6"/>
      <c r="H21" s="40"/>
      <c r="I21" s="5"/>
      <c r="J21" s="5"/>
      <c r="K21" s="4"/>
      <c r="L21" s="30"/>
    </row>
    <row r="22" spans="1:12" s="31" customFormat="1" x14ac:dyDescent="0.2">
      <c r="A22" s="1"/>
      <c r="B22" s="2" t="s">
        <v>20</v>
      </c>
      <c r="C22" s="39"/>
      <c r="D22" s="5">
        <v>-35670.32</v>
      </c>
      <c r="E22" s="5">
        <v>-40793</v>
      </c>
      <c r="F22" s="5">
        <f>D22-E22</f>
        <v>5122.68</v>
      </c>
      <c r="G22" s="6">
        <f t="shared" ref="G22:G23" si="3">D22/E22</f>
        <v>0.87442257250018385</v>
      </c>
      <c r="H22" s="40"/>
      <c r="I22" s="5">
        <f>D22</f>
        <v>-35670.32</v>
      </c>
      <c r="J22" s="5">
        <v>-34542.32</v>
      </c>
      <c r="K22" s="4">
        <f>I22-J22</f>
        <v>-1128</v>
      </c>
      <c r="L22" s="30"/>
    </row>
    <row r="23" spans="1:12" s="31" customFormat="1" x14ac:dyDescent="0.2">
      <c r="A23" s="1"/>
      <c r="B23" s="2" t="s">
        <v>21</v>
      </c>
      <c r="C23" s="39"/>
      <c r="D23" s="5">
        <v>36601.800000000003</v>
      </c>
      <c r="E23" s="5">
        <v>87422</v>
      </c>
      <c r="F23" s="5">
        <f>D23-E23</f>
        <v>-50820.2</v>
      </c>
      <c r="G23" s="6">
        <f t="shared" si="3"/>
        <v>0.418679508590515</v>
      </c>
      <c r="H23" s="40"/>
      <c r="I23" s="5">
        <f>D23</f>
        <v>36601.800000000003</v>
      </c>
      <c r="J23" s="5">
        <v>24881.759999999998</v>
      </c>
      <c r="K23" s="4">
        <f>I23-J23</f>
        <v>11720.040000000005</v>
      </c>
      <c r="L23" s="30"/>
    </row>
    <row r="24" spans="1:12" s="31" customFormat="1" x14ac:dyDescent="0.2">
      <c r="A24" s="1"/>
      <c r="B24" s="42" t="s">
        <v>22</v>
      </c>
      <c r="C24" s="43"/>
      <c r="D24" s="44">
        <f>SUM(D22:D23)</f>
        <v>931.4800000000032</v>
      </c>
      <c r="E24" s="44">
        <f t="shared" ref="E24:F24" si="4">SUM(E22:E23)</f>
        <v>46629</v>
      </c>
      <c r="F24" s="44">
        <f t="shared" si="4"/>
        <v>-45697.52</v>
      </c>
      <c r="G24" s="45"/>
      <c r="H24" s="46"/>
      <c r="I24" s="44">
        <f>SUM(I22:I23)</f>
        <v>931.4800000000032</v>
      </c>
      <c r="J24" s="44">
        <f t="shared" ref="J24:K24" si="5">SUM(J22:J23)</f>
        <v>-9660.5600000000013</v>
      </c>
      <c r="K24" s="44">
        <f t="shared" si="5"/>
        <v>10592.040000000005</v>
      </c>
      <c r="L24" s="30"/>
    </row>
    <row r="25" spans="1:12" x14ac:dyDescent="0.2">
      <c r="B25" s="27"/>
      <c r="C25" s="39"/>
      <c r="E25" s="5"/>
      <c r="H25" s="40"/>
      <c r="L25" s="30"/>
    </row>
    <row r="26" spans="1:12" x14ac:dyDescent="0.2">
      <c r="B26" s="27"/>
      <c r="C26" s="39"/>
      <c r="E26" s="5"/>
      <c r="H26" s="40"/>
      <c r="L26" s="30"/>
    </row>
    <row r="27" spans="1:12" x14ac:dyDescent="0.2">
      <c r="B27" s="42" t="s">
        <v>23</v>
      </c>
      <c r="C27" s="43"/>
      <c r="D27" s="44">
        <v>58713.34</v>
      </c>
      <c r="E27" s="44">
        <v>80846</v>
      </c>
      <c r="F27" s="44">
        <f>D27-E27</f>
        <v>-22132.660000000003</v>
      </c>
      <c r="G27" s="45">
        <f>D27/E27</f>
        <v>0.72623679588353163</v>
      </c>
      <c r="H27" s="46"/>
      <c r="I27" s="44">
        <f>D27</f>
        <v>58713.34</v>
      </c>
      <c r="J27" s="44">
        <v>56422.71</v>
      </c>
      <c r="K27" s="44">
        <f>I27-J27</f>
        <v>2290.6299999999974</v>
      </c>
      <c r="L27" s="30"/>
    </row>
    <row r="28" spans="1:12" x14ac:dyDescent="0.2">
      <c r="L28" s="30"/>
    </row>
    <row r="29" spans="1:12" s="31" customFormat="1" x14ac:dyDescent="0.2">
      <c r="A29" s="1"/>
      <c r="B29" s="27"/>
      <c r="C29" s="3"/>
      <c r="D29" s="4"/>
      <c r="E29" s="4"/>
      <c r="F29" s="4"/>
      <c r="G29" s="6"/>
      <c r="H29" s="7"/>
      <c r="I29" s="4"/>
      <c r="J29" s="5"/>
      <c r="K29" s="4"/>
      <c r="L29" s="30"/>
    </row>
    <row r="30" spans="1:12" s="31" customFormat="1" ht="10.199999999999999" x14ac:dyDescent="0.2">
      <c r="A30" s="1"/>
      <c r="B30" s="41" t="s">
        <v>24</v>
      </c>
      <c r="C30" s="3"/>
      <c r="D30" s="4"/>
      <c r="E30" s="4"/>
      <c r="F30" s="4"/>
      <c r="G30" s="6"/>
      <c r="H30" s="7"/>
      <c r="I30" s="4"/>
      <c r="J30" s="5"/>
      <c r="K30" s="4"/>
      <c r="L30" s="30"/>
    </row>
    <row r="31" spans="1:12" x14ac:dyDescent="0.2">
      <c r="B31" s="27"/>
      <c r="F31" s="4"/>
      <c r="I31" s="4"/>
      <c r="L31" s="30"/>
    </row>
    <row r="32" spans="1:12" s="47" customFormat="1" x14ac:dyDescent="0.2">
      <c r="A32" s="1"/>
      <c r="B32" s="2" t="s">
        <v>25</v>
      </c>
      <c r="C32" s="3"/>
      <c r="D32" s="5"/>
      <c r="E32" s="4"/>
      <c r="F32" s="5">
        <v>99752.28</v>
      </c>
      <c r="G32" s="6"/>
      <c r="H32" s="7"/>
      <c r="I32" s="4"/>
      <c r="J32" s="5"/>
      <c r="K32" s="4"/>
      <c r="L32" s="30"/>
    </row>
    <row r="33" spans="1:12" s="47" customFormat="1" x14ac:dyDescent="0.2">
      <c r="A33" s="1"/>
      <c r="B33" s="2" t="s">
        <v>26</v>
      </c>
      <c r="C33" s="3"/>
      <c r="D33" s="5"/>
      <c r="E33" s="4"/>
      <c r="F33" s="5">
        <v>776455.35</v>
      </c>
      <c r="G33" s="6"/>
      <c r="H33" s="7"/>
      <c r="I33" s="4"/>
      <c r="J33" s="5"/>
      <c r="K33" s="4"/>
      <c r="L33" s="30"/>
    </row>
    <row r="34" spans="1:12" s="47" customFormat="1" x14ac:dyDescent="0.2">
      <c r="A34" s="1"/>
      <c r="B34" s="2" t="s">
        <v>27</v>
      </c>
      <c r="C34" s="3"/>
      <c r="D34" s="5"/>
      <c r="E34" s="4"/>
      <c r="F34" s="5">
        <v>647155.56999999995</v>
      </c>
      <c r="G34" s="6"/>
      <c r="H34" s="7"/>
      <c r="I34" s="4"/>
      <c r="J34" s="5"/>
      <c r="K34" s="4"/>
      <c r="L34" s="30"/>
    </row>
    <row r="35" spans="1:12" s="28" customFormat="1" x14ac:dyDescent="0.2">
      <c r="A35" s="1"/>
      <c r="B35" s="42" t="s">
        <v>28</v>
      </c>
      <c r="C35" s="48"/>
      <c r="D35" s="44"/>
      <c r="E35" s="44"/>
      <c r="F35" s="44">
        <f>SUM(F32:F34)</f>
        <v>1523363.2</v>
      </c>
      <c r="G35" s="6"/>
      <c r="H35" s="7"/>
      <c r="I35" s="4"/>
      <c r="J35" s="5"/>
      <c r="K35" s="4"/>
      <c r="L35" s="8"/>
    </row>
    <row r="36" spans="1:12" s="47" customFormat="1" x14ac:dyDescent="0.2">
      <c r="A36" s="1"/>
      <c r="B36" s="27"/>
      <c r="C36" s="49"/>
      <c r="D36" s="4"/>
      <c r="E36" s="4"/>
      <c r="F36" s="4"/>
      <c r="G36" s="6"/>
      <c r="H36" s="7"/>
      <c r="I36" s="4"/>
      <c r="J36" s="5"/>
      <c r="K36" s="4"/>
      <c r="L36" s="8"/>
    </row>
    <row r="37" spans="1:12" s="47" customFormat="1" x14ac:dyDescent="0.2">
      <c r="A37" s="1"/>
      <c r="B37" s="27"/>
      <c r="C37" s="49"/>
      <c r="D37" s="4"/>
      <c r="E37" s="4"/>
      <c r="F37" s="4"/>
      <c r="G37" s="6"/>
      <c r="H37" s="7"/>
      <c r="I37" s="4"/>
      <c r="J37" s="5"/>
      <c r="K37" s="4"/>
      <c r="L37" s="8"/>
    </row>
    <row r="38" spans="1:12" s="47" customFormat="1" x14ac:dyDescent="0.2">
      <c r="A38" s="1"/>
      <c r="B38" s="2" t="s">
        <v>29</v>
      </c>
      <c r="C38" s="3"/>
      <c r="D38" s="5"/>
      <c r="E38" s="4"/>
      <c r="F38" s="4">
        <v>200770.16</v>
      </c>
      <c r="G38" s="6"/>
      <c r="H38" s="7"/>
      <c r="I38" s="4"/>
      <c r="J38" s="5"/>
      <c r="K38" s="4"/>
      <c r="L38" s="8"/>
    </row>
    <row r="39" spans="1:12" s="47" customFormat="1" x14ac:dyDescent="0.2">
      <c r="A39" s="1"/>
      <c r="B39" s="27"/>
      <c r="C39" s="3"/>
      <c r="D39" s="4"/>
      <c r="E39" s="4"/>
      <c r="F39" s="4"/>
      <c r="G39" s="6"/>
      <c r="H39" s="7"/>
      <c r="I39" s="4"/>
      <c r="J39" s="5"/>
      <c r="K39" s="4"/>
      <c r="L39" s="8"/>
    </row>
    <row r="40" spans="1:12" s="47" customFormat="1" x14ac:dyDescent="0.2">
      <c r="A40" s="1"/>
      <c r="D40" s="2"/>
      <c r="E40" s="2"/>
      <c r="F40" s="2"/>
      <c r="G40" s="6"/>
      <c r="H40" s="7"/>
      <c r="I40" s="4"/>
      <c r="J40" s="5"/>
      <c r="K40" s="4"/>
      <c r="L40" s="8"/>
    </row>
    <row r="41" spans="1:12" s="47" customFormat="1" x14ac:dyDescent="0.2">
      <c r="A41" s="1"/>
      <c r="H41" s="50"/>
      <c r="I41" s="4"/>
      <c r="J41" s="5"/>
      <c r="K41" s="4"/>
      <c r="L41" s="30"/>
    </row>
    <row r="42" spans="1:12" s="47" customFormat="1" x14ac:dyDescent="0.2">
      <c r="A42" s="1" t="s">
        <v>13</v>
      </c>
      <c r="B42" s="51" t="s">
        <v>30</v>
      </c>
      <c r="C42" s="52"/>
      <c r="D42" s="53">
        <f>D13-644000</f>
        <v>979238.05</v>
      </c>
      <c r="E42" s="54"/>
      <c r="F42" s="54"/>
      <c r="G42" s="55">
        <f>D42/E13</f>
        <v>0.83802067242726441</v>
      </c>
      <c r="H42" s="50"/>
      <c r="I42" s="4"/>
      <c r="J42" s="5"/>
      <c r="K42" s="4"/>
      <c r="L42" s="30"/>
    </row>
    <row r="43" spans="1:12" s="47" customFormat="1" x14ac:dyDescent="0.2">
      <c r="A43" s="1"/>
      <c r="B43" s="31"/>
      <c r="D43" s="2"/>
      <c r="E43" s="2"/>
      <c r="F43" s="2"/>
      <c r="G43" s="29"/>
      <c r="H43" s="50"/>
      <c r="I43" s="4"/>
      <c r="J43" s="5"/>
      <c r="K43" s="4"/>
      <c r="L43" s="30"/>
    </row>
    <row r="44" spans="1:12" s="47" customFormat="1" x14ac:dyDescent="0.2">
      <c r="A44" s="1"/>
      <c r="B44" s="31"/>
      <c r="D44" s="2"/>
      <c r="E44" s="2"/>
      <c r="F44" s="2"/>
      <c r="G44" s="6"/>
      <c r="H44" s="7"/>
      <c r="I44" s="4"/>
      <c r="J44" s="5"/>
      <c r="K44" s="4"/>
      <c r="L44" s="30"/>
    </row>
    <row r="45" spans="1:12" s="47" customFormat="1" x14ac:dyDescent="0.2">
      <c r="A45" s="1"/>
      <c r="D45" s="2"/>
      <c r="E45" s="2"/>
      <c r="F45" s="2"/>
      <c r="G45" s="6"/>
      <c r="H45" s="7"/>
      <c r="I45" s="4"/>
      <c r="J45" s="5"/>
      <c r="K45" s="4"/>
      <c r="L45" s="30"/>
    </row>
    <row r="46" spans="1:12" s="47" customFormat="1" x14ac:dyDescent="0.2">
      <c r="A46" s="1"/>
      <c r="D46" s="2"/>
      <c r="E46" s="2"/>
      <c r="F46" s="2"/>
      <c r="G46" s="6"/>
      <c r="H46" s="7"/>
      <c r="I46" s="4"/>
      <c r="J46" s="5"/>
      <c r="K46" s="4"/>
      <c r="L46" s="30"/>
    </row>
    <row r="47" spans="1:12" s="47" customFormat="1" x14ac:dyDescent="0.2">
      <c r="A47" s="1"/>
      <c r="D47" s="2"/>
      <c r="E47" s="2"/>
      <c r="F47" s="2"/>
      <c r="G47" s="6"/>
      <c r="H47" s="7"/>
      <c r="I47" s="4"/>
      <c r="J47" s="5"/>
      <c r="K47" s="4"/>
      <c r="L47" s="30"/>
    </row>
    <row r="48" spans="1:12" s="47" customFormat="1" x14ac:dyDescent="0.2">
      <c r="A48" s="1"/>
      <c r="D48" s="2"/>
      <c r="E48" s="2"/>
      <c r="F48" s="2"/>
      <c r="G48" s="6"/>
      <c r="H48" s="7"/>
      <c r="I48" s="4"/>
      <c r="J48" s="5"/>
      <c r="K48" s="4"/>
      <c r="L48" s="30"/>
    </row>
    <row r="49" spans="1:12" s="47" customFormat="1" x14ac:dyDescent="0.2">
      <c r="A49" s="1"/>
      <c r="B49" s="28"/>
      <c r="C49" s="28"/>
      <c r="D49" s="27"/>
      <c r="E49" s="27"/>
      <c r="F49" s="27"/>
      <c r="G49" s="6"/>
      <c r="H49" s="7"/>
      <c r="I49" s="4"/>
      <c r="J49" s="5"/>
      <c r="K49" s="4"/>
      <c r="L49" s="30"/>
    </row>
    <row r="50" spans="1:12" s="47" customFormat="1" x14ac:dyDescent="0.2">
      <c r="A50" s="1"/>
      <c r="D50" s="2"/>
      <c r="E50" s="2"/>
      <c r="F50" s="2"/>
      <c r="G50" s="6"/>
      <c r="H50" s="7"/>
      <c r="I50" s="4"/>
      <c r="J50" s="5"/>
      <c r="K50" s="4"/>
      <c r="L50" s="30"/>
    </row>
    <row r="51" spans="1:12" s="47" customFormat="1" x14ac:dyDescent="0.2">
      <c r="A51" s="1"/>
      <c r="D51" s="2"/>
      <c r="E51" s="2"/>
      <c r="F51" s="2"/>
      <c r="G51" s="6"/>
      <c r="H51" s="7"/>
      <c r="I51" s="4"/>
      <c r="J51" s="5"/>
      <c r="K51" s="4"/>
      <c r="L51" s="30"/>
    </row>
    <row r="52" spans="1:12" s="47" customFormat="1" x14ac:dyDescent="0.2">
      <c r="A52" s="1"/>
      <c r="D52" s="2"/>
      <c r="E52" s="2"/>
      <c r="F52" s="2"/>
      <c r="G52" s="6"/>
      <c r="H52" s="7"/>
      <c r="I52" s="4"/>
      <c r="J52" s="5"/>
      <c r="K52" s="4"/>
      <c r="L52" s="30"/>
    </row>
    <row r="53" spans="1:12" s="47" customFormat="1" x14ac:dyDescent="0.2">
      <c r="A53" s="1"/>
      <c r="D53" s="2"/>
      <c r="E53" s="2"/>
      <c r="F53" s="2"/>
      <c r="G53" s="6"/>
      <c r="H53" s="7"/>
      <c r="I53" s="4"/>
      <c r="J53" s="5"/>
      <c r="K53" s="4"/>
      <c r="L53" s="30"/>
    </row>
    <row r="54" spans="1:12" s="47" customFormat="1" x14ac:dyDescent="0.2">
      <c r="A54" s="1"/>
      <c r="D54" s="2"/>
      <c r="E54" s="2"/>
      <c r="F54" s="2"/>
      <c r="G54" s="6"/>
      <c r="H54" s="7"/>
      <c r="I54" s="4"/>
      <c r="J54" s="5"/>
      <c r="K54" s="4"/>
      <c r="L54" s="8"/>
    </row>
    <row r="55" spans="1:12" s="47" customFormat="1" x14ac:dyDescent="0.2">
      <c r="A55" s="1"/>
      <c r="D55" s="2"/>
      <c r="E55" s="2"/>
      <c r="F55" s="2"/>
      <c r="G55" s="6"/>
      <c r="H55" s="7"/>
      <c r="I55" s="4"/>
      <c r="J55" s="5"/>
      <c r="K55" s="4"/>
      <c r="L55" s="8"/>
    </row>
    <row r="56" spans="1:12" s="47" customFormat="1" x14ac:dyDescent="0.2">
      <c r="A56" s="1"/>
      <c r="D56" s="2"/>
      <c r="E56" s="2"/>
      <c r="F56" s="2"/>
      <c r="G56" s="6"/>
      <c r="H56" s="7"/>
      <c r="I56" s="4"/>
      <c r="J56" s="5"/>
      <c r="K56" s="4"/>
      <c r="L56" s="8"/>
    </row>
    <row r="57" spans="1:12" s="47" customFormat="1" x14ac:dyDescent="0.2">
      <c r="A57" s="1"/>
      <c r="D57" s="2"/>
      <c r="E57" s="2"/>
      <c r="F57" s="2"/>
      <c r="G57" s="6"/>
      <c r="H57" s="7"/>
      <c r="I57" s="4"/>
      <c r="J57" s="5"/>
      <c r="K57" s="4"/>
      <c r="L57" s="30"/>
    </row>
    <row r="58" spans="1:12" s="28" customFormat="1" x14ac:dyDescent="0.2">
      <c r="A58" s="1"/>
      <c r="B58" s="47"/>
      <c r="C58" s="47"/>
      <c r="D58" s="2"/>
      <c r="E58" s="2"/>
      <c r="F58" s="2"/>
      <c r="G58" s="6"/>
      <c r="H58" s="7"/>
      <c r="I58" s="4"/>
      <c r="J58" s="5"/>
      <c r="K58" s="4"/>
      <c r="L58" s="8"/>
    </row>
    <row r="59" spans="1:12" x14ac:dyDescent="0.2">
      <c r="B59" s="47"/>
      <c r="C59" s="47"/>
      <c r="D59" s="2"/>
      <c r="E59" s="2"/>
      <c r="F59" s="2"/>
      <c r="I59" s="4"/>
      <c r="L59" s="30"/>
    </row>
    <row r="60" spans="1:12" s="31" customFormat="1" x14ac:dyDescent="0.2">
      <c r="A60" s="1"/>
      <c r="B60" s="47"/>
      <c r="C60" s="47"/>
      <c r="D60" s="2"/>
      <c r="E60" s="2"/>
      <c r="F60" s="2"/>
      <c r="G60" s="6"/>
      <c r="H60" s="7"/>
      <c r="I60" s="4"/>
      <c r="J60" s="5"/>
      <c r="K60" s="4"/>
      <c r="L60" s="8"/>
    </row>
    <row r="61" spans="1:12" s="47" customFormat="1" x14ac:dyDescent="0.2">
      <c r="A61" s="1"/>
      <c r="D61" s="2"/>
      <c r="E61" s="2"/>
      <c r="F61" s="2"/>
      <c r="G61" s="6"/>
      <c r="H61" s="7"/>
      <c r="I61" s="4"/>
      <c r="J61" s="5"/>
      <c r="K61" s="4"/>
      <c r="L61" s="8"/>
    </row>
    <row r="62" spans="1:12" s="47" customFormat="1" x14ac:dyDescent="0.2">
      <c r="A62" s="1"/>
      <c r="D62" s="2"/>
      <c r="E62" s="2"/>
      <c r="F62" s="2"/>
      <c r="G62" s="6"/>
      <c r="H62" s="7"/>
      <c r="I62" s="4"/>
      <c r="J62" s="5"/>
      <c r="K62" s="4"/>
      <c r="L62" s="8"/>
    </row>
    <row r="63" spans="1:12" s="47" customFormat="1" x14ac:dyDescent="0.2">
      <c r="A63" s="1"/>
      <c r="D63" s="2"/>
      <c r="E63" s="2"/>
      <c r="F63" s="2"/>
      <c r="G63" s="6"/>
      <c r="H63" s="7"/>
      <c r="I63" s="4"/>
      <c r="J63" s="5"/>
      <c r="K63" s="4"/>
      <c r="L63" s="8"/>
    </row>
    <row r="64" spans="1:12" s="47" customFormat="1" x14ac:dyDescent="0.2">
      <c r="A64" s="1"/>
      <c r="D64" s="2"/>
      <c r="E64" s="2"/>
      <c r="F64" s="2"/>
      <c r="G64" s="6"/>
      <c r="H64" s="7"/>
      <c r="I64" s="4"/>
      <c r="J64" s="5"/>
      <c r="K64" s="4"/>
      <c r="L64" s="8"/>
    </row>
    <row r="65" spans="1:12" s="47" customFormat="1" x14ac:dyDescent="0.2">
      <c r="A65" s="1"/>
      <c r="D65" s="2"/>
      <c r="E65" s="2"/>
      <c r="F65" s="2"/>
      <c r="G65" s="6"/>
      <c r="H65" s="7"/>
      <c r="I65" s="4"/>
      <c r="J65" s="5"/>
      <c r="K65" s="4"/>
      <c r="L65" s="30"/>
    </row>
    <row r="66" spans="1:12" s="28" customFormat="1" x14ac:dyDescent="0.2">
      <c r="A66" s="1"/>
      <c r="B66" s="47"/>
      <c r="C66" s="47"/>
      <c r="D66" s="2"/>
      <c r="E66" s="2"/>
      <c r="F66" s="2"/>
      <c r="G66" s="6"/>
      <c r="H66" s="7"/>
      <c r="I66" s="4"/>
      <c r="J66" s="5"/>
      <c r="K66" s="4"/>
      <c r="L66" s="8"/>
    </row>
    <row r="67" spans="1:12" x14ac:dyDescent="0.2">
      <c r="B67" s="47"/>
      <c r="C67" s="47"/>
      <c r="D67" s="2"/>
      <c r="E67" s="2"/>
      <c r="F67" s="2"/>
      <c r="I67" s="4"/>
    </row>
    <row r="68" spans="1:12" x14ac:dyDescent="0.2">
      <c r="B68" s="47"/>
      <c r="C68" s="47"/>
      <c r="D68" s="2"/>
      <c r="E68" s="2"/>
      <c r="F68" s="2"/>
      <c r="I68" s="4"/>
    </row>
    <row r="69" spans="1:12" x14ac:dyDescent="0.2">
      <c r="B69" s="47"/>
      <c r="C69" s="47"/>
      <c r="D69" s="2"/>
      <c r="E69" s="2"/>
      <c r="F69" s="2"/>
      <c r="I69" s="4"/>
    </row>
    <row r="70" spans="1:12" x14ac:dyDescent="0.2">
      <c r="B70" s="47"/>
      <c r="C70" s="47"/>
      <c r="D70" s="2"/>
      <c r="E70" s="2"/>
      <c r="F70" s="2"/>
      <c r="I70" s="4"/>
    </row>
    <row r="71" spans="1:12" s="56" customFormat="1" x14ac:dyDescent="0.2">
      <c r="A71" s="1"/>
      <c r="B71" s="47"/>
      <c r="C71" s="47"/>
      <c r="D71" s="2"/>
      <c r="E71" s="2"/>
      <c r="F71" s="2"/>
      <c r="G71" s="6"/>
      <c r="H71" s="7"/>
      <c r="I71" s="4"/>
      <c r="J71" s="5"/>
      <c r="K71" s="4"/>
      <c r="L71" s="8"/>
    </row>
    <row r="72" spans="1:12" s="56" customFormat="1" x14ac:dyDescent="0.2">
      <c r="A72" s="1"/>
      <c r="B72" s="47"/>
      <c r="C72" s="47"/>
      <c r="D72" s="2"/>
      <c r="E72" s="2"/>
      <c r="F72" s="2"/>
      <c r="G72" s="6"/>
      <c r="H72" s="7"/>
      <c r="I72" s="4"/>
      <c r="J72" s="5"/>
      <c r="K72" s="4"/>
      <c r="L72" s="8"/>
    </row>
    <row r="73" spans="1:12" s="56" customFormat="1" x14ac:dyDescent="0.2">
      <c r="A73" s="1"/>
      <c r="B73" s="47"/>
      <c r="C73" s="47"/>
      <c r="D73" s="2"/>
      <c r="E73" s="2"/>
      <c r="F73" s="2"/>
      <c r="G73" s="6"/>
      <c r="H73" s="7"/>
      <c r="I73" s="4"/>
      <c r="J73" s="5"/>
      <c r="K73" s="4"/>
      <c r="L73" s="8"/>
    </row>
    <row r="74" spans="1:12" s="56" customFormat="1" x14ac:dyDescent="0.2">
      <c r="A74" s="1"/>
      <c r="B74" s="2"/>
      <c r="C74" s="3"/>
      <c r="D74" s="5"/>
      <c r="E74" s="4"/>
      <c r="F74" s="4"/>
      <c r="G74" s="6"/>
      <c r="H74" s="7"/>
      <c r="I74" s="4"/>
      <c r="J74" s="5"/>
      <c r="K74" s="4"/>
      <c r="L74" s="8"/>
    </row>
    <row r="75" spans="1:12" s="56" customFormat="1" x14ac:dyDescent="0.2">
      <c r="A75" s="1"/>
      <c r="B75" s="2"/>
      <c r="C75" s="3"/>
      <c r="D75" s="5"/>
      <c r="E75" s="4"/>
      <c r="F75" s="4"/>
      <c r="G75" s="6"/>
      <c r="H75" s="7"/>
      <c r="I75" s="4"/>
      <c r="J75" s="5"/>
      <c r="K75" s="4"/>
      <c r="L75" s="8"/>
    </row>
    <row r="76" spans="1:12" s="56" customFormat="1" x14ac:dyDescent="0.2">
      <c r="A76" s="1"/>
      <c r="B76" s="2"/>
      <c r="C76" s="3"/>
      <c r="D76" s="5"/>
      <c r="E76" s="4"/>
      <c r="F76" s="4"/>
      <c r="G76" s="6"/>
      <c r="H76" s="7"/>
      <c r="I76" s="4"/>
      <c r="J76" s="5"/>
      <c r="K76" s="4"/>
      <c r="L76" s="8"/>
    </row>
    <row r="77" spans="1:12" s="56" customFormat="1" x14ac:dyDescent="0.2">
      <c r="A77" s="1"/>
      <c r="B77" s="2"/>
      <c r="C77" s="3"/>
      <c r="D77" s="5"/>
      <c r="E77" s="4"/>
      <c r="F77" s="4"/>
      <c r="G77" s="6"/>
      <c r="H77" s="7"/>
      <c r="I77" s="4"/>
      <c r="J77" s="5"/>
      <c r="K77" s="4"/>
      <c r="L77" s="8"/>
    </row>
    <row r="78" spans="1:12" s="56" customFormat="1" x14ac:dyDescent="0.2">
      <c r="A78" s="1"/>
      <c r="B78" s="2"/>
      <c r="C78" s="3"/>
      <c r="D78" s="5"/>
      <c r="E78" s="4"/>
      <c r="F78" s="4"/>
      <c r="G78" s="6"/>
      <c r="H78" s="7"/>
      <c r="I78" s="4"/>
      <c r="J78" s="5"/>
      <c r="K78" s="4"/>
      <c r="L78" s="8"/>
    </row>
    <row r="79" spans="1:12" x14ac:dyDescent="0.2">
      <c r="D79" s="5"/>
      <c r="F79" s="4"/>
      <c r="I79" s="4"/>
    </row>
  </sheetData>
  <mergeCells count="3">
    <mergeCell ref="B3:C3"/>
    <mergeCell ref="I5:K5"/>
    <mergeCell ref="I6:K6"/>
  </mergeCells>
  <pageMargins left="0.4" right="0.5" top="0.4" bottom="0.6" header="0.3" footer="0.25"/>
  <pageSetup orientation="landscape" errors="blank" r:id="rId1"/>
  <headerFooter>
    <oddFooter>&amp;L&amp;"Arial,Regular"&amp;6Page &amp;P - As of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9AEA8-4B00-46E5-AD1F-4FBD787DF514}">
  <sheetPr>
    <tabColor rgb="FF6600FF"/>
  </sheetPr>
  <dimension ref="A1:S67"/>
  <sheetViews>
    <sheetView zoomScale="130" zoomScaleNormal="130" zoomScaleSheetLayoutView="110" workbookViewId="0">
      <selection activeCell="G22" sqref="G22:G23"/>
    </sheetView>
  </sheetViews>
  <sheetFormatPr defaultColWidth="11" defaultRowHeight="7.8" x14ac:dyDescent="0.15"/>
  <cols>
    <col min="1" max="1" width="3.5546875" style="583" customWidth="1"/>
    <col min="2" max="2" width="25.5546875" style="436" customWidth="1"/>
    <col min="3" max="3" width="1.77734375" style="436" customWidth="1"/>
    <col min="4" max="4" width="5.77734375" style="602" customWidth="1"/>
    <col min="5" max="5" width="1.77734375" style="436" customWidth="1"/>
    <col min="6" max="6" width="7.44140625" style="436" customWidth="1"/>
    <col min="7" max="7" width="6.77734375" style="656" customWidth="1"/>
    <col min="8" max="8" width="6.77734375" style="629" customWidth="1"/>
    <col min="9" max="9" width="6.5546875" style="629" bestFit="1" customWidth="1"/>
    <col min="10" max="10" width="8.5546875" style="629" bestFit="1" customWidth="1"/>
    <col min="11" max="11" width="6.5546875" style="629" bestFit="1" customWidth="1"/>
    <col min="12" max="12" width="8.109375" style="629" customWidth="1"/>
    <col min="13" max="13" width="7.77734375" style="629" customWidth="1"/>
    <col min="14" max="14" width="7.5546875" style="629" customWidth="1"/>
    <col min="15" max="15" width="8.33203125" style="629" customWidth="1"/>
    <col min="16" max="16" width="7.6640625" style="629" customWidth="1"/>
    <col min="17" max="17" width="7.44140625" style="657" customWidth="1"/>
    <col min="18" max="18" width="3.44140625" style="436" customWidth="1"/>
    <col min="19" max="19" width="8.21875" style="436" customWidth="1"/>
    <col min="20" max="16384" width="11" style="436"/>
  </cols>
  <sheetData>
    <row r="1" spans="1:19" s="9" customFormat="1" x14ac:dyDescent="0.15">
      <c r="A1" s="527"/>
      <c r="B1" s="528" t="s">
        <v>0</v>
      </c>
      <c r="C1" s="529"/>
      <c r="D1" s="530"/>
      <c r="E1" s="529"/>
      <c r="F1" s="531"/>
      <c r="G1" s="138"/>
      <c r="H1" s="529"/>
      <c r="I1" s="531"/>
      <c r="J1" s="531"/>
      <c r="K1" s="530"/>
      <c r="L1" s="532"/>
      <c r="Q1" s="10"/>
    </row>
    <row r="2" spans="1:19" s="573" customFormat="1" ht="12" x14ac:dyDescent="0.25">
      <c r="A2" s="566"/>
      <c r="B2" s="567" t="s">
        <v>378</v>
      </c>
      <c r="C2" s="568"/>
      <c r="D2" s="569"/>
      <c r="E2" s="568"/>
      <c r="F2" s="570"/>
      <c r="G2" s="571"/>
      <c r="H2" s="568"/>
      <c r="I2" s="570"/>
      <c r="J2" s="570"/>
      <c r="K2" s="570"/>
      <c r="L2" s="572"/>
      <c r="Q2" s="574"/>
    </row>
    <row r="3" spans="1:19" s="577" customFormat="1" ht="10.199999999999999" x14ac:dyDescent="0.2">
      <c r="A3" s="575"/>
      <c r="B3" s="671">
        <f>'[11]OA To Do &amp; Notes'!D3</f>
        <v>44652</v>
      </c>
      <c r="C3" s="671"/>
      <c r="D3" s="576"/>
      <c r="G3" s="578"/>
      <c r="H3" s="579"/>
      <c r="I3" s="576"/>
      <c r="J3" s="576"/>
      <c r="K3" s="580"/>
      <c r="L3" s="581"/>
      <c r="Q3" s="582"/>
    </row>
    <row r="4" spans="1:19" x14ac:dyDescent="0.15">
      <c r="D4" s="584"/>
      <c r="G4" s="585"/>
      <c r="H4" s="586"/>
      <c r="I4" s="586"/>
      <c r="J4" s="586"/>
      <c r="K4" s="586"/>
      <c r="L4" s="586"/>
      <c r="M4" s="586"/>
      <c r="N4" s="586"/>
      <c r="O4" s="586"/>
      <c r="P4" s="586"/>
      <c r="Q4" s="587"/>
    </row>
    <row r="5" spans="1:19" x14ac:dyDescent="0.15">
      <c r="D5" s="584"/>
      <c r="G5" s="585"/>
      <c r="H5" s="586"/>
      <c r="I5" s="586"/>
      <c r="J5" s="586"/>
      <c r="K5" s="586"/>
      <c r="L5" s="586"/>
      <c r="M5" s="586"/>
      <c r="N5" s="586"/>
      <c r="O5" s="586"/>
      <c r="P5" s="586"/>
      <c r="Q5" s="587"/>
    </row>
    <row r="6" spans="1:19" s="589" customFormat="1" x14ac:dyDescent="0.15">
      <c r="A6" s="588"/>
      <c r="B6" s="589" t="s">
        <v>379</v>
      </c>
      <c r="D6" s="588">
        <v>44440</v>
      </c>
      <c r="F6" s="588">
        <v>44470</v>
      </c>
      <c r="G6" s="588">
        <v>44501</v>
      </c>
      <c r="H6" s="588">
        <v>44531</v>
      </c>
      <c r="I6" s="588">
        <v>44562</v>
      </c>
      <c r="J6" s="588">
        <v>44593</v>
      </c>
      <c r="K6" s="588">
        <v>44621</v>
      </c>
      <c r="L6" s="588">
        <v>44652</v>
      </c>
      <c r="M6" s="588">
        <v>44682</v>
      </c>
      <c r="N6" s="588">
        <v>44713</v>
      </c>
      <c r="O6" s="588">
        <v>44743</v>
      </c>
      <c r="P6" s="588">
        <v>44774</v>
      </c>
      <c r="Q6" s="588">
        <v>44805</v>
      </c>
    </row>
    <row r="7" spans="1:19" s="591" customFormat="1" x14ac:dyDescent="0.15">
      <c r="A7" s="590"/>
      <c r="B7" s="591" t="s">
        <v>380</v>
      </c>
      <c r="D7" s="592" t="s">
        <v>381</v>
      </c>
      <c r="F7" s="590">
        <v>44498</v>
      </c>
      <c r="G7" s="590">
        <v>44533</v>
      </c>
      <c r="H7" s="590">
        <v>44568</v>
      </c>
      <c r="I7" s="590">
        <v>44594</v>
      </c>
      <c r="J7" s="590">
        <v>44623</v>
      </c>
      <c r="K7" s="590">
        <v>44655</v>
      </c>
      <c r="L7" s="590">
        <v>44682</v>
      </c>
      <c r="M7" s="590"/>
      <c r="N7" s="590"/>
      <c r="O7" s="590"/>
      <c r="P7" s="590"/>
      <c r="Q7" s="590"/>
    </row>
    <row r="8" spans="1:19" x14ac:dyDescent="0.15">
      <c r="D8" s="593"/>
      <c r="F8" s="594"/>
      <c r="G8" s="595"/>
      <c r="H8" s="595"/>
      <c r="I8" s="595"/>
      <c r="J8" s="595"/>
      <c r="K8" s="595"/>
      <c r="L8" s="595"/>
      <c r="M8" s="595"/>
      <c r="N8" s="595"/>
      <c r="O8" s="595"/>
      <c r="P8" s="595"/>
      <c r="Q8" s="587"/>
    </row>
    <row r="9" spans="1:19" x14ac:dyDescent="0.15">
      <c r="D9" s="593"/>
      <c r="F9" s="594"/>
      <c r="G9" s="595"/>
      <c r="H9" s="595"/>
      <c r="I9" s="595"/>
      <c r="J9" s="595"/>
      <c r="K9" s="595"/>
      <c r="L9" s="595"/>
      <c r="M9" s="595"/>
      <c r="N9" s="595"/>
      <c r="O9" s="595"/>
      <c r="P9" s="595"/>
      <c r="Q9" s="587"/>
    </row>
    <row r="10" spans="1:19" s="597" customFormat="1" ht="10.199999999999999" x14ac:dyDescent="0.2">
      <c r="A10" s="596"/>
      <c r="B10" s="597" t="s">
        <v>382</v>
      </c>
      <c r="D10" s="598"/>
      <c r="F10" s="599"/>
      <c r="G10" s="600"/>
      <c r="H10" s="600"/>
      <c r="I10" s="600"/>
      <c r="J10" s="600"/>
      <c r="K10" s="600"/>
      <c r="L10" s="600"/>
      <c r="M10" s="600"/>
      <c r="N10" s="600"/>
      <c r="O10" s="600"/>
      <c r="P10" s="600"/>
      <c r="Q10" s="600"/>
      <c r="R10" s="600"/>
      <c r="S10" s="600"/>
    </row>
    <row r="11" spans="1:19" x14ac:dyDescent="0.15">
      <c r="D11" s="593"/>
      <c r="F11" s="594"/>
      <c r="G11" s="595"/>
      <c r="H11" s="595"/>
      <c r="I11" s="595"/>
      <c r="J11" s="595"/>
      <c r="K11" s="595"/>
      <c r="L11" s="595"/>
      <c r="M11" s="595"/>
      <c r="N11" s="595"/>
      <c r="O11" s="595"/>
      <c r="P11" s="595"/>
      <c r="Q11" s="587"/>
    </row>
    <row r="12" spans="1:19" s="585" customFormat="1" x14ac:dyDescent="0.15">
      <c r="A12" s="438"/>
      <c r="B12" s="250" t="s">
        <v>383</v>
      </c>
      <c r="C12" s="250"/>
      <c r="D12" s="601">
        <v>395</v>
      </c>
      <c r="E12" s="250"/>
      <c r="F12" s="601">
        <v>395</v>
      </c>
      <c r="G12" s="601">
        <v>391</v>
      </c>
      <c r="H12" s="601">
        <v>392</v>
      </c>
      <c r="I12" s="601">
        <v>392</v>
      </c>
      <c r="J12" s="601">
        <v>391</v>
      </c>
      <c r="K12" s="601">
        <v>398</v>
      </c>
      <c r="L12" s="601">
        <v>401</v>
      </c>
      <c r="M12" s="601">
        <v>0</v>
      </c>
      <c r="N12" s="601">
        <v>0</v>
      </c>
      <c r="O12" s="601">
        <v>0</v>
      </c>
      <c r="P12" s="601">
        <v>0</v>
      </c>
      <c r="Q12" s="601">
        <v>0</v>
      </c>
    </row>
    <row r="13" spans="1:19" x14ac:dyDescent="0.15">
      <c r="B13" s="251" t="s">
        <v>384</v>
      </c>
      <c r="C13" s="251"/>
      <c r="D13" s="602">
        <v>11</v>
      </c>
      <c r="E13" s="251"/>
      <c r="F13" s="603">
        <v>11</v>
      </c>
      <c r="G13" s="603">
        <v>9</v>
      </c>
      <c r="H13" s="603">
        <v>9</v>
      </c>
      <c r="I13" s="603">
        <v>9</v>
      </c>
      <c r="J13" s="603">
        <v>9</v>
      </c>
      <c r="K13" s="603">
        <v>9</v>
      </c>
      <c r="L13" s="603">
        <v>9</v>
      </c>
      <c r="M13" s="603">
        <v>0</v>
      </c>
      <c r="N13" s="603">
        <v>0</v>
      </c>
      <c r="O13" s="603">
        <v>0</v>
      </c>
      <c r="P13" s="603">
        <v>0</v>
      </c>
      <c r="Q13" s="603">
        <v>0</v>
      </c>
    </row>
    <row r="14" spans="1:19" x14ac:dyDescent="0.15">
      <c r="B14" s="251" t="s">
        <v>385</v>
      </c>
      <c r="C14" s="251"/>
      <c r="D14" s="602">
        <v>27</v>
      </c>
      <c r="E14" s="251"/>
      <c r="F14" s="603">
        <v>27</v>
      </c>
      <c r="G14" s="603">
        <v>27</v>
      </c>
      <c r="H14" s="604">
        <v>28</v>
      </c>
      <c r="I14" s="603">
        <v>28</v>
      </c>
      <c r="J14" s="603">
        <v>28</v>
      </c>
      <c r="K14" s="603">
        <v>28</v>
      </c>
      <c r="L14" s="604">
        <v>29</v>
      </c>
      <c r="M14" s="603">
        <v>0</v>
      </c>
      <c r="N14" s="603">
        <v>0</v>
      </c>
      <c r="O14" s="603">
        <v>0</v>
      </c>
      <c r="P14" s="603">
        <v>0</v>
      </c>
      <c r="Q14" s="603">
        <v>0</v>
      </c>
    </row>
    <row r="15" spans="1:19" x14ac:dyDescent="0.15">
      <c r="B15" s="251" t="s">
        <v>386</v>
      </c>
      <c r="C15" s="251"/>
      <c r="D15" s="602">
        <v>68</v>
      </c>
      <c r="E15" s="251"/>
      <c r="F15" s="603">
        <v>68</v>
      </c>
      <c r="G15" s="603">
        <v>68</v>
      </c>
      <c r="H15" s="603">
        <v>68</v>
      </c>
      <c r="I15" s="603">
        <v>68</v>
      </c>
      <c r="J15" s="603">
        <v>68</v>
      </c>
      <c r="K15" s="603">
        <v>68</v>
      </c>
      <c r="L15" s="603">
        <v>68</v>
      </c>
      <c r="M15" s="603">
        <v>0</v>
      </c>
      <c r="N15" s="603">
        <v>0</v>
      </c>
      <c r="O15" s="603">
        <v>0</v>
      </c>
      <c r="P15" s="603">
        <v>0</v>
      </c>
      <c r="Q15" s="603">
        <v>0</v>
      </c>
    </row>
    <row r="16" spans="1:19" x14ac:dyDescent="0.15">
      <c r="B16" s="251" t="s">
        <v>387</v>
      </c>
      <c r="C16" s="251"/>
      <c r="D16" s="602">
        <v>80</v>
      </c>
      <c r="E16" s="251"/>
      <c r="F16" s="603">
        <v>80</v>
      </c>
      <c r="G16" s="603">
        <v>78</v>
      </c>
      <c r="H16" s="604">
        <v>77</v>
      </c>
      <c r="I16" s="603">
        <v>77</v>
      </c>
      <c r="J16" s="603">
        <v>77</v>
      </c>
      <c r="K16" s="603">
        <v>77</v>
      </c>
      <c r="L16" s="603">
        <v>77</v>
      </c>
      <c r="M16" s="603">
        <v>0</v>
      </c>
      <c r="N16" s="603">
        <v>0</v>
      </c>
      <c r="O16" s="603">
        <v>0</v>
      </c>
      <c r="P16" s="603">
        <v>0</v>
      </c>
      <c r="Q16" s="603">
        <v>0</v>
      </c>
    </row>
    <row r="17" spans="1:17" s="585" customFormat="1" x14ac:dyDescent="0.15">
      <c r="A17" s="438"/>
      <c r="B17" s="226" t="s">
        <v>388</v>
      </c>
      <c r="C17" s="226"/>
      <c r="D17" s="605">
        <f>SUM(D9:D16)</f>
        <v>581</v>
      </c>
      <c r="E17" s="226"/>
      <c r="F17" s="605">
        <f>SUM(F12:F16)</f>
        <v>581</v>
      </c>
      <c r="G17" s="605">
        <f t="shared" ref="G17:Q17" si="0">SUM(G12:G16)</f>
        <v>573</v>
      </c>
      <c r="H17" s="605">
        <f t="shared" si="0"/>
        <v>574</v>
      </c>
      <c r="I17" s="605">
        <f t="shared" si="0"/>
        <v>574</v>
      </c>
      <c r="J17" s="605">
        <f t="shared" si="0"/>
        <v>573</v>
      </c>
      <c r="K17" s="605">
        <f t="shared" si="0"/>
        <v>580</v>
      </c>
      <c r="L17" s="605">
        <f t="shared" si="0"/>
        <v>584</v>
      </c>
      <c r="M17" s="605">
        <f t="shared" si="0"/>
        <v>0</v>
      </c>
      <c r="N17" s="605">
        <f t="shared" si="0"/>
        <v>0</v>
      </c>
      <c r="O17" s="605">
        <f t="shared" si="0"/>
        <v>0</v>
      </c>
      <c r="P17" s="605">
        <f t="shared" si="0"/>
        <v>0</v>
      </c>
      <c r="Q17" s="605">
        <f t="shared" si="0"/>
        <v>0</v>
      </c>
    </row>
    <row r="18" spans="1:17" x14ac:dyDescent="0.15">
      <c r="B18" s="251"/>
      <c r="C18" s="251"/>
      <c r="E18" s="251"/>
      <c r="F18" s="603"/>
      <c r="G18" s="603"/>
      <c r="H18" s="603"/>
      <c r="I18" s="603"/>
      <c r="J18" s="603"/>
      <c r="K18" s="603"/>
      <c r="L18" s="603"/>
      <c r="M18" s="603"/>
      <c r="N18" s="603"/>
      <c r="O18" s="603"/>
      <c r="P18" s="603"/>
      <c r="Q18" s="603"/>
    </row>
    <row r="19" spans="1:17" x14ac:dyDescent="0.15">
      <c r="B19" s="251" t="s">
        <v>389</v>
      </c>
      <c r="C19" s="251"/>
      <c r="D19" s="602">
        <v>4</v>
      </c>
      <c r="E19" s="251"/>
      <c r="F19" s="603">
        <v>5</v>
      </c>
      <c r="G19" s="603">
        <v>4</v>
      </c>
      <c r="H19" s="603">
        <v>2</v>
      </c>
      <c r="I19" s="603">
        <v>4</v>
      </c>
      <c r="J19" s="603">
        <v>9</v>
      </c>
      <c r="K19" s="603">
        <v>6</v>
      </c>
      <c r="L19" s="603">
        <v>3</v>
      </c>
      <c r="M19" s="603">
        <v>0</v>
      </c>
      <c r="N19" s="603">
        <v>0</v>
      </c>
      <c r="O19" s="603">
        <v>0</v>
      </c>
      <c r="P19" s="603">
        <v>0</v>
      </c>
      <c r="Q19" s="603">
        <v>0</v>
      </c>
    </row>
    <row r="20" spans="1:17" s="585" customFormat="1" x14ac:dyDescent="0.15">
      <c r="A20" s="438"/>
      <c r="B20" s="226" t="s">
        <v>390</v>
      </c>
      <c r="C20" s="226"/>
      <c r="D20" s="605">
        <f>SUM(D17+D19)</f>
        <v>585</v>
      </c>
      <c r="E20" s="226"/>
      <c r="F20" s="605">
        <f>SUM(F17+F19)</f>
        <v>586</v>
      </c>
      <c r="G20" s="605">
        <f t="shared" ref="G20:Q20" si="1">SUM(G17+G19)</f>
        <v>577</v>
      </c>
      <c r="H20" s="605">
        <f t="shared" si="1"/>
        <v>576</v>
      </c>
      <c r="I20" s="605">
        <f t="shared" si="1"/>
        <v>578</v>
      </c>
      <c r="J20" s="605">
        <f t="shared" si="1"/>
        <v>582</v>
      </c>
      <c r="K20" s="605">
        <f t="shared" si="1"/>
        <v>586</v>
      </c>
      <c r="L20" s="605">
        <f t="shared" si="1"/>
        <v>587</v>
      </c>
      <c r="M20" s="605">
        <f t="shared" si="1"/>
        <v>0</v>
      </c>
      <c r="N20" s="605">
        <f t="shared" si="1"/>
        <v>0</v>
      </c>
      <c r="O20" s="605">
        <f t="shared" si="1"/>
        <v>0</v>
      </c>
      <c r="P20" s="605">
        <f t="shared" si="1"/>
        <v>0</v>
      </c>
      <c r="Q20" s="605">
        <f t="shared" si="1"/>
        <v>0</v>
      </c>
    </row>
    <row r="21" spans="1:17" x14ac:dyDescent="0.15">
      <c r="F21" s="606"/>
      <c r="G21" s="606"/>
      <c r="H21" s="606"/>
      <c r="I21" s="606"/>
      <c r="J21" s="606"/>
      <c r="K21" s="606"/>
      <c r="L21" s="606"/>
      <c r="M21" s="606"/>
      <c r="N21" s="606"/>
      <c r="O21" s="606"/>
      <c r="P21" s="606"/>
      <c r="Q21" s="606"/>
    </row>
    <row r="22" spans="1:17" s="585" customFormat="1" x14ac:dyDescent="0.15">
      <c r="A22" s="438"/>
      <c r="B22" s="607" t="s">
        <v>391</v>
      </c>
      <c r="C22" s="607"/>
      <c r="D22" s="608">
        <v>4</v>
      </c>
      <c r="E22" s="607"/>
      <c r="F22" s="608">
        <v>4</v>
      </c>
      <c r="G22" s="608">
        <v>4</v>
      </c>
      <c r="H22" s="608">
        <v>4</v>
      </c>
      <c r="I22" s="608">
        <v>4</v>
      </c>
      <c r="J22" s="608">
        <v>4</v>
      </c>
      <c r="K22" s="608">
        <v>4</v>
      </c>
      <c r="L22" s="608">
        <v>4</v>
      </c>
      <c r="M22" s="608">
        <v>0</v>
      </c>
      <c r="N22" s="608">
        <v>0</v>
      </c>
      <c r="O22" s="608">
        <v>0</v>
      </c>
      <c r="P22" s="608">
        <v>0</v>
      </c>
      <c r="Q22" s="608">
        <v>0</v>
      </c>
    </row>
    <row r="23" spans="1:17" x14ac:dyDescent="0.15">
      <c r="F23" s="606"/>
      <c r="G23" s="606"/>
      <c r="H23" s="606"/>
      <c r="I23" s="606"/>
      <c r="J23" s="606"/>
      <c r="K23" s="606"/>
      <c r="L23" s="606"/>
      <c r="M23" s="606"/>
      <c r="N23" s="606"/>
      <c r="O23" s="606"/>
      <c r="P23" s="606"/>
      <c r="Q23" s="606"/>
    </row>
    <row r="24" spans="1:17" x14ac:dyDescent="0.15">
      <c r="F24" s="606"/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</row>
    <row r="25" spans="1:17" s="610" customFormat="1" ht="10.199999999999999" x14ac:dyDescent="0.2">
      <c r="A25" s="596"/>
      <c r="B25" s="597" t="s">
        <v>392</v>
      </c>
      <c r="C25" s="597"/>
      <c r="D25" s="609"/>
      <c r="E25" s="597"/>
      <c r="F25" s="609"/>
      <c r="G25" s="609"/>
      <c r="H25" s="609"/>
      <c r="I25" s="609"/>
      <c r="J25" s="609"/>
      <c r="K25" s="609"/>
      <c r="L25" s="609"/>
      <c r="M25" s="609"/>
      <c r="N25" s="609"/>
      <c r="O25" s="609"/>
      <c r="P25" s="609"/>
      <c r="Q25" s="609"/>
    </row>
    <row r="26" spans="1:17" x14ac:dyDescent="0.15">
      <c r="B26" s="436" t="s">
        <v>393</v>
      </c>
      <c r="D26" s="602">
        <f>D12</f>
        <v>395</v>
      </c>
      <c r="F26" s="606">
        <v>0</v>
      </c>
      <c r="G26" s="606">
        <v>-4</v>
      </c>
      <c r="H26" s="606">
        <v>1</v>
      </c>
      <c r="I26" s="606">
        <v>0</v>
      </c>
      <c r="J26" s="606">
        <v>-1</v>
      </c>
      <c r="K26" s="606">
        <v>7</v>
      </c>
      <c r="L26" s="606">
        <f>L12-K12</f>
        <v>3</v>
      </c>
      <c r="M26" s="606">
        <v>0</v>
      </c>
      <c r="N26" s="606">
        <f t="shared" ref="N26:Q26" si="2">N12-M12</f>
        <v>0</v>
      </c>
      <c r="O26" s="606">
        <f t="shared" si="2"/>
        <v>0</v>
      </c>
      <c r="P26" s="606">
        <f t="shared" si="2"/>
        <v>0</v>
      </c>
      <c r="Q26" s="606">
        <f t="shared" si="2"/>
        <v>0</v>
      </c>
    </row>
    <row r="27" spans="1:17" x14ac:dyDescent="0.15">
      <c r="B27" s="436" t="s">
        <v>394</v>
      </c>
      <c r="D27" s="602">
        <f>D13</f>
        <v>11</v>
      </c>
      <c r="F27" s="606">
        <v>0</v>
      </c>
      <c r="G27" s="606">
        <v>-2</v>
      </c>
      <c r="H27" s="606">
        <v>0</v>
      </c>
      <c r="I27" s="606">
        <v>0</v>
      </c>
      <c r="J27" s="606">
        <v>0</v>
      </c>
      <c r="K27" s="606">
        <v>0</v>
      </c>
      <c r="L27" s="606">
        <v>0</v>
      </c>
      <c r="M27" s="606">
        <v>0</v>
      </c>
      <c r="N27" s="606">
        <v>0</v>
      </c>
      <c r="O27" s="606">
        <v>0</v>
      </c>
      <c r="P27" s="606">
        <v>0</v>
      </c>
      <c r="Q27" s="606">
        <v>0</v>
      </c>
    </row>
    <row r="28" spans="1:17" x14ac:dyDescent="0.15">
      <c r="B28" s="436" t="s">
        <v>395</v>
      </c>
      <c r="D28" s="602">
        <f>D14</f>
        <v>27</v>
      </c>
      <c r="F28" s="606">
        <v>0</v>
      </c>
      <c r="G28" s="606">
        <f>G14-F14</f>
        <v>0</v>
      </c>
      <c r="H28" s="606">
        <v>1</v>
      </c>
      <c r="I28" s="606">
        <v>0</v>
      </c>
      <c r="J28" s="606">
        <v>0</v>
      </c>
      <c r="K28" s="606">
        <v>0</v>
      </c>
      <c r="L28" s="606">
        <v>1</v>
      </c>
      <c r="M28" s="606">
        <v>0</v>
      </c>
      <c r="N28" s="606">
        <v>0</v>
      </c>
      <c r="O28" s="606">
        <v>0</v>
      </c>
      <c r="P28" s="606">
        <v>0</v>
      </c>
      <c r="Q28" s="606">
        <v>0</v>
      </c>
    </row>
    <row r="29" spans="1:17" x14ac:dyDescent="0.15">
      <c r="B29" s="436" t="s">
        <v>396</v>
      </c>
      <c r="D29" s="602">
        <f>D15</f>
        <v>68</v>
      </c>
      <c r="F29" s="606">
        <v>0</v>
      </c>
      <c r="G29" s="606">
        <f>G15-F15</f>
        <v>0</v>
      </c>
      <c r="H29" s="606">
        <v>0</v>
      </c>
      <c r="I29" s="606">
        <v>0</v>
      </c>
      <c r="J29" s="606">
        <v>0</v>
      </c>
      <c r="K29" s="606">
        <v>0</v>
      </c>
      <c r="L29" s="606">
        <v>0</v>
      </c>
      <c r="M29" s="606">
        <v>0</v>
      </c>
      <c r="N29" s="606">
        <v>0</v>
      </c>
      <c r="O29" s="606">
        <v>0</v>
      </c>
      <c r="P29" s="606">
        <v>0</v>
      </c>
      <c r="Q29" s="606">
        <v>0</v>
      </c>
    </row>
    <row r="30" spans="1:17" x14ac:dyDescent="0.15">
      <c r="B30" s="436" t="s">
        <v>397</v>
      </c>
      <c r="D30" s="602">
        <f>D16</f>
        <v>80</v>
      </c>
      <c r="F30" s="606">
        <v>0</v>
      </c>
      <c r="G30" s="606">
        <v>-2</v>
      </c>
      <c r="H30" s="606">
        <v>-1</v>
      </c>
      <c r="I30" s="606">
        <v>0</v>
      </c>
      <c r="J30" s="606">
        <v>0</v>
      </c>
      <c r="K30" s="606">
        <v>0</v>
      </c>
      <c r="L30" s="606">
        <v>0</v>
      </c>
      <c r="M30" s="606">
        <v>0</v>
      </c>
      <c r="N30" s="606">
        <v>0</v>
      </c>
      <c r="O30" s="606">
        <v>0</v>
      </c>
      <c r="P30" s="606">
        <v>0</v>
      </c>
      <c r="Q30" s="606">
        <v>0</v>
      </c>
    </row>
    <row r="31" spans="1:17" s="585" customFormat="1" x14ac:dyDescent="0.15">
      <c r="A31" s="438"/>
      <c r="B31" s="291" t="s">
        <v>390</v>
      </c>
      <c r="C31" s="291"/>
      <c r="D31" s="611">
        <f>SUM(D26:D30)</f>
        <v>581</v>
      </c>
      <c r="E31" s="291"/>
      <c r="F31" s="612">
        <f>SUM(F26:F30)</f>
        <v>0</v>
      </c>
      <c r="G31" s="612">
        <f t="shared" ref="G31:Q31" si="3">SUM(G26:G30)</f>
        <v>-8</v>
      </c>
      <c r="H31" s="612">
        <f t="shared" si="3"/>
        <v>1</v>
      </c>
      <c r="I31" s="612">
        <f t="shared" si="3"/>
        <v>0</v>
      </c>
      <c r="J31" s="612">
        <f t="shared" si="3"/>
        <v>-1</v>
      </c>
      <c r="K31" s="612">
        <f t="shared" si="3"/>
        <v>7</v>
      </c>
      <c r="L31" s="612">
        <f t="shared" si="3"/>
        <v>4</v>
      </c>
      <c r="M31" s="612">
        <f t="shared" si="3"/>
        <v>0</v>
      </c>
      <c r="N31" s="612">
        <f t="shared" si="3"/>
        <v>0</v>
      </c>
      <c r="O31" s="612">
        <f t="shared" si="3"/>
        <v>0</v>
      </c>
      <c r="P31" s="612">
        <f t="shared" si="3"/>
        <v>0</v>
      </c>
      <c r="Q31" s="612">
        <f t="shared" si="3"/>
        <v>0</v>
      </c>
    </row>
    <row r="32" spans="1:17" x14ac:dyDescent="0.15"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</row>
    <row r="33" spans="1:17" x14ac:dyDescent="0.15">
      <c r="F33" s="606"/>
      <c r="G33" s="606"/>
      <c r="H33" s="606"/>
      <c r="I33" s="606"/>
      <c r="J33" s="606"/>
      <c r="K33" s="606"/>
      <c r="L33" s="606"/>
      <c r="M33" s="606"/>
      <c r="N33" s="606"/>
      <c r="O33" s="606"/>
      <c r="P33" s="606"/>
      <c r="Q33" s="606"/>
    </row>
    <row r="34" spans="1:17" s="610" customFormat="1" ht="10.199999999999999" x14ac:dyDescent="0.2">
      <c r="A34" s="596"/>
      <c r="B34" s="597" t="s">
        <v>398</v>
      </c>
      <c r="C34" s="597"/>
      <c r="D34" s="609"/>
      <c r="E34" s="597"/>
      <c r="F34" s="609"/>
      <c r="G34" s="609"/>
      <c r="H34" s="609"/>
      <c r="I34" s="609"/>
      <c r="J34" s="609"/>
      <c r="K34" s="609"/>
      <c r="L34" s="609"/>
      <c r="M34" s="609"/>
      <c r="N34" s="609"/>
      <c r="O34" s="609"/>
      <c r="P34" s="609"/>
      <c r="Q34" s="609"/>
    </row>
    <row r="35" spans="1:17" x14ac:dyDescent="0.15">
      <c r="B35" s="436" t="s">
        <v>399</v>
      </c>
      <c r="F35" s="438">
        <v>0</v>
      </c>
      <c r="G35" s="438">
        <v>0</v>
      </c>
      <c r="H35" s="438">
        <v>0</v>
      </c>
      <c r="I35" s="438">
        <v>0</v>
      </c>
      <c r="J35" s="438">
        <v>0</v>
      </c>
      <c r="K35" s="438">
        <v>0</v>
      </c>
      <c r="L35" s="438">
        <v>0</v>
      </c>
      <c r="M35" s="593">
        <v>0</v>
      </c>
      <c r="N35" s="593">
        <v>0</v>
      </c>
      <c r="O35" s="593">
        <v>0</v>
      </c>
      <c r="P35" s="593">
        <v>0</v>
      </c>
      <c r="Q35" s="593">
        <v>0</v>
      </c>
    </row>
    <row r="36" spans="1:17" x14ac:dyDescent="0.15">
      <c r="B36" s="436" t="s">
        <v>400</v>
      </c>
      <c r="F36" s="593">
        <v>0</v>
      </c>
      <c r="G36" s="593">
        <v>1</v>
      </c>
      <c r="H36" s="438">
        <v>0</v>
      </c>
      <c r="I36" s="438">
        <v>0</v>
      </c>
      <c r="J36" s="438">
        <v>0</v>
      </c>
      <c r="K36" s="438">
        <v>0</v>
      </c>
      <c r="L36" s="438">
        <v>0</v>
      </c>
      <c r="M36" s="593">
        <v>0</v>
      </c>
      <c r="N36" s="593">
        <v>0</v>
      </c>
      <c r="O36" s="593">
        <v>0</v>
      </c>
      <c r="P36" s="593">
        <v>0</v>
      </c>
      <c r="Q36" s="593">
        <v>0</v>
      </c>
    </row>
    <row r="37" spans="1:17" x14ac:dyDescent="0.15">
      <c r="B37" s="436" t="s">
        <v>401</v>
      </c>
      <c r="F37" s="593">
        <v>0</v>
      </c>
      <c r="G37" s="593">
        <v>0</v>
      </c>
      <c r="H37" s="593">
        <v>3</v>
      </c>
      <c r="I37" s="593">
        <v>3</v>
      </c>
      <c r="J37" s="593">
        <v>3</v>
      </c>
      <c r="K37" s="593">
        <v>3</v>
      </c>
      <c r="L37" s="593">
        <v>3</v>
      </c>
      <c r="M37" s="593">
        <v>0</v>
      </c>
      <c r="N37" s="593">
        <v>0</v>
      </c>
      <c r="O37" s="593">
        <v>0</v>
      </c>
      <c r="P37" s="593">
        <v>0</v>
      </c>
      <c r="Q37" s="593">
        <v>0</v>
      </c>
    </row>
    <row r="38" spans="1:17" x14ac:dyDescent="0.15">
      <c r="B38" s="436" t="s">
        <v>402</v>
      </c>
      <c r="F38" s="593">
        <v>0</v>
      </c>
      <c r="G38" s="593">
        <v>0</v>
      </c>
      <c r="H38" s="593">
        <v>0</v>
      </c>
      <c r="I38" s="438">
        <v>0</v>
      </c>
      <c r="J38" s="438">
        <v>0</v>
      </c>
      <c r="K38" s="438">
        <v>0</v>
      </c>
      <c r="L38" s="438">
        <v>0</v>
      </c>
      <c r="M38" s="593">
        <v>0</v>
      </c>
      <c r="N38" s="593">
        <v>0</v>
      </c>
      <c r="O38" s="593">
        <v>0</v>
      </c>
      <c r="P38" s="593">
        <v>0</v>
      </c>
      <c r="Q38" s="593">
        <v>0</v>
      </c>
    </row>
    <row r="39" spans="1:17" x14ac:dyDescent="0.15">
      <c r="B39" s="436" t="s">
        <v>403</v>
      </c>
      <c r="F39" s="593">
        <v>0</v>
      </c>
      <c r="G39" s="593">
        <v>0</v>
      </c>
      <c r="H39" s="593">
        <v>0</v>
      </c>
      <c r="I39" s="593">
        <v>0</v>
      </c>
      <c r="J39" s="438">
        <v>0</v>
      </c>
      <c r="K39" s="438">
        <v>0</v>
      </c>
      <c r="L39" s="438">
        <v>0</v>
      </c>
      <c r="M39" s="593">
        <v>0</v>
      </c>
      <c r="N39" s="593">
        <v>0</v>
      </c>
      <c r="O39" s="593">
        <v>0</v>
      </c>
      <c r="P39" s="593">
        <v>0</v>
      </c>
      <c r="Q39" s="593">
        <v>0</v>
      </c>
    </row>
    <row r="40" spans="1:17" x14ac:dyDescent="0.15">
      <c r="B40" s="436" t="s">
        <v>404</v>
      </c>
      <c r="F40" s="593">
        <v>0</v>
      </c>
      <c r="G40" s="593">
        <v>0</v>
      </c>
      <c r="H40" s="593">
        <v>0</v>
      </c>
      <c r="I40" s="593">
        <v>0</v>
      </c>
      <c r="J40" s="593">
        <v>0</v>
      </c>
      <c r="K40" s="593">
        <v>7</v>
      </c>
      <c r="L40" s="593">
        <v>7</v>
      </c>
      <c r="M40" s="593">
        <v>0</v>
      </c>
      <c r="N40" s="593">
        <v>0</v>
      </c>
      <c r="O40" s="593">
        <v>0</v>
      </c>
      <c r="P40" s="593">
        <v>0</v>
      </c>
      <c r="Q40" s="593">
        <v>0</v>
      </c>
    </row>
    <row r="41" spans="1:17" x14ac:dyDescent="0.15">
      <c r="B41" s="436" t="s">
        <v>405</v>
      </c>
      <c r="F41" s="593">
        <v>0</v>
      </c>
      <c r="G41" s="593">
        <v>0</v>
      </c>
      <c r="H41" s="593">
        <v>0</v>
      </c>
      <c r="I41" s="593">
        <v>0</v>
      </c>
      <c r="J41" s="593">
        <v>0</v>
      </c>
      <c r="K41" s="593">
        <v>0</v>
      </c>
      <c r="L41" s="438">
        <v>0</v>
      </c>
      <c r="M41" s="593">
        <v>0</v>
      </c>
      <c r="N41" s="593">
        <v>0</v>
      </c>
      <c r="O41" s="593">
        <v>0</v>
      </c>
      <c r="P41" s="593">
        <v>0</v>
      </c>
      <c r="Q41" s="593">
        <v>0</v>
      </c>
    </row>
    <row r="42" spans="1:17" x14ac:dyDescent="0.15">
      <c r="B42" s="436" t="s">
        <v>406</v>
      </c>
      <c r="F42" s="593">
        <v>0</v>
      </c>
      <c r="G42" s="593">
        <v>0</v>
      </c>
      <c r="H42" s="593">
        <v>0</v>
      </c>
      <c r="I42" s="593">
        <v>0</v>
      </c>
      <c r="J42" s="593">
        <v>0</v>
      </c>
      <c r="K42" s="593">
        <v>0</v>
      </c>
      <c r="L42" s="438">
        <v>4</v>
      </c>
      <c r="M42" s="593">
        <v>0</v>
      </c>
      <c r="N42" s="593">
        <v>0</v>
      </c>
      <c r="O42" s="593">
        <v>0</v>
      </c>
      <c r="P42" s="593">
        <v>0</v>
      </c>
      <c r="Q42" s="593">
        <v>0</v>
      </c>
    </row>
    <row r="43" spans="1:17" x14ac:dyDescent="0.15">
      <c r="B43" s="436" t="s">
        <v>407</v>
      </c>
      <c r="F43" s="593">
        <v>0</v>
      </c>
      <c r="G43" s="593">
        <v>0</v>
      </c>
      <c r="H43" s="593">
        <v>0</v>
      </c>
      <c r="I43" s="593">
        <v>0</v>
      </c>
      <c r="J43" s="593">
        <v>0</v>
      </c>
      <c r="K43" s="593">
        <v>0</v>
      </c>
      <c r="L43" s="593">
        <v>0</v>
      </c>
      <c r="M43" s="593">
        <v>0</v>
      </c>
      <c r="N43" s="593">
        <v>0</v>
      </c>
      <c r="O43" s="593">
        <v>0</v>
      </c>
      <c r="P43" s="593">
        <v>0</v>
      </c>
      <c r="Q43" s="593">
        <v>0</v>
      </c>
    </row>
    <row r="44" spans="1:17" x14ac:dyDescent="0.15">
      <c r="B44" s="436" t="s">
        <v>408</v>
      </c>
      <c r="F44" s="593">
        <v>0</v>
      </c>
      <c r="G44" s="593">
        <v>0</v>
      </c>
      <c r="H44" s="593">
        <v>0</v>
      </c>
      <c r="I44" s="593">
        <v>0</v>
      </c>
      <c r="J44" s="593">
        <v>0</v>
      </c>
      <c r="K44" s="593">
        <v>0</v>
      </c>
      <c r="L44" s="593">
        <v>0</v>
      </c>
      <c r="M44" s="593">
        <v>0</v>
      </c>
      <c r="N44" s="593">
        <v>0</v>
      </c>
      <c r="O44" s="593">
        <v>0</v>
      </c>
      <c r="P44" s="593">
        <v>0</v>
      </c>
      <c r="Q44" s="593">
        <v>0</v>
      </c>
    </row>
    <row r="45" spans="1:17" x14ac:dyDescent="0.15">
      <c r="B45" s="436" t="s">
        <v>409</v>
      </c>
      <c r="F45" s="593">
        <v>0</v>
      </c>
      <c r="G45" s="593">
        <v>0</v>
      </c>
      <c r="H45" s="593">
        <v>0</v>
      </c>
      <c r="I45" s="593">
        <v>0</v>
      </c>
      <c r="J45" s="593">
        <v>0</v>
      </c>
      <c r="K45" s="593">
        <v>0</v>
      </c>
      <c r="L45" s="593">
        <v>0</v>
      </c>
      <c r="M45" s="593">
        <v>0</v>
      </c>
      <c r="N45" s="593">
        <v>0</v>
      </c>
      <c r="O45" s="593">
        <v>0</v>
      </c>
      <c r="P45" s="593">
        <v>0</v>
      </c>
      <c r="Q45" s="593">
        <v>0</v>
      </c>
    </row>
    <row r="46" spans="1:17" x14ac:dyDescent="0.15">
      <c r="B46" s="436" t="s">
        <v>410</v>
      </c>
      <c r="F46" s="593">
        <v>0</v>
      </c>
      <c r="G46" s="593">
        <v>0</v>
      </c>
      <c r="H46" s="593">
        <v>0</v>
      </c>
      <c r="I46" s="593">
        <v>0</v>
      </c>
      <c r="J46" s="593">
        <v>0</v>
      </c>
      <c r="K46" s="593">
        <v>0</v>
      </c>
      <c r="L46" s="593">
        <v>0</v>
      </c>
      <c r="M46" s="593">
        <v>0</v>
      </c>
      <c r="N46" s="593">
        <v>0</v>
      </c>
      <c r="O46" s="593">
        <v>0</v>
      </c>
      <c r="P46" s="593">
        <v>0</v>
      </c>
      <c r="Q46" s="593">
        <v>0</v>
      </c>
    </row>
    <row r="47" spans="1:17" s="585" customFormat="1" x14ac:dyDescent="0.15">
      <c r="A47" s="438"/>
      <c r="B47" s="291" t="s">
        <v>411</v>
      </c>
      <c r="C47" s="291"/>
      <c r="D47" s="611">
        <f>SUM(D35:D46)</f>
        <v>0</v>
      </c>
      <c r="E47" s="291"/>
      <c r="F47" s="611">
        <f>SUM(F35:F46)</f>
        <v>0</v>
      </c>
      <c r="G47" s="611">
        <f t="shared" ref="G47:Q47" si="4">SUM(G35:G46)</f>
        <v>1</v>
      </c>
      <c r="H47" s="611">
        <f t="shared" si="4"/>
        <v>3</v>
      </c>
      <c r="I47" s="611">
        <f t="shared" si="4"/>
        <v>3</v>
      </c>
      <c r="J47" s="611">
        <f t="shared" si="4"/>
        <v>3</v>
      </c>
      <c r="K47" s="611">
        <f t="shared" si="4"/>
        <v>10</v>
      </c>
      <c r="L47" s="611">
        <f t="shared" si="4"/>
        <v>14</v>
      </c>
      <c r="M47" s="611">
        <f t="shared" si="4"/>
        <v>0</v>
      </c>
      <c r="N47" s="611">
        <f t="shared" si="4"/>
        <v>0</v>
      </c>
      <c r="O47" s="611">
        <f t="shared" si="4"/>
        <v>0</v>
      </c>
      <c r="P47" s="611">
        <f t="shared" si="4"/>
        <v>0</v>
      </c>
      <c r="Q47" s="611">
        <f t="shared" si="4"/>
        <v>0</v>
      </c>
    </row>
    <row r="48" spans="1:17" x14ac:dyDescent="0.15">
      <c r="F48" s="613"/>
      <c r="G48" s="614"/>
      <c r="H48" s="614"/>
      <c r="I48" s="614"/>
      <c r="J48" s="614"/>
      <c r="K48" s="614"/>
      <c r="L48" s="606"/>
      <c r="M48" s="614"/>
      <c r="N48" s="614"/>
      <c r="O48" s="614"/>
      <c r="P48" s="614"/>
      <c r="Q48" s="614"/>
    </row>
    <row r="50" spans="1:17" s="620" customFormat="1" ht="10.199999999999999" x14ac:dyDescent="0.2">
      <c r="A50" s="615"/>
      <c r="B50" s="616" t="s">
        <v>412</v>
      </c>
      <c r="C50" s="616"/>
      <c r="D50" s="617"/>
      <c r="E50" s="616"/>
      <c r="F50" s="618"/>
      <c r="G50" s="619"/>
      <c r="H50" s="618"/>
      <c r="I50" s="618"/>
      <c r="J50" s="618"/>
      <c r="K50" s="618"/>
      <c r="L50" s="618"/>
      <c r="M50" s="618"/>
      <c r="N50" s="618"/>
      <c r="O50" s="618"/>
      <c r="P50" s="618"/>
      <c r="Q50" s="618"/>
    </row>
    <row r="51" spans="1:17" s="216" customFormat="1" x14ac:dyDescent="0.15">
      <c r="A51" s="621"/>
      <c r="B51" s="622" t="s">
        <v>413</v>
      </c>
      <c r="C51" s="622"/>
      <c r="D51" s="623"/>
      <c r="E51" s="622"/>
      <c r="F51" s="624" t="s">
        <v>414</v>
      </c>
      <c r="G51" s="624" t="s">
        <v>415</v>
      </c>
      <c r="H51" s="624" t="s">
        <v>416</v>
      </c>
      <c r="I51" s="624"/>
      <c r="J51" s="624"/>
      <c r="K51" s="624"/>
      <c r="L51" s="624"/>
      <c r="M51" s="624"/>
      <c r="N51" s="624"/>
      <c r="O51" s="624"/>
      <c r="P51" s="624"/>
      <c r="Q51" s="625"/>
    </row>
    <row r="53" spans="1:17" x14ac:dyDescent="0.15">
      <c r="A53" s="583">
        <v>1</v>
      </c>
      <c r="B53" s="626" t="s">
        <v>417</v>
      </c>
      <c r="F53" s="627" t="s">
        <v>418</v>
      </c>
      <c r="G53" s="627" t="s">
        <v>419</v>
      </c>
      <c r="H53" s="628">
        <f t="shared" ref="H53:H56" si="5">Q53/12</f>
        <v>26.333333333333332</v>
      </c>
      <c r="J53" s="630"/>
      <c r="K53" s="631"/>
      <c r="L53" s="631"/>
      <c r="M53" s="631"/>
      <c r="N53" s="632"/>
      <c r="O53" s="631"/>
      <c r="P53" s="583"/>
      <c r="Q53" s="633">
        <f t="shared" ref="Q53:Q56" si="6">DATEDIF(F53,G53,"m")</f>
        <v>316</v>
      </c>
    </row>
    <row r="54" spans="1:17" x14ac:dyDescent="0.15">
      <c r="A54" s="583">
        <v>2</v>
      </c>
      <c r="B54" s="626" t="s">
        <v>420</v>
      </c>
      <c r="F54" s="627" t="s">
        <v>421</v>
      </c>
      <c r="G54" s="627" t="s">
        <v>419</v>
      </c>
      <c r="H54" s="628">
        <f t="shared" si="5"/>
        <v>25.75</v>
      </c>
      <c r="P54" s="583"/>
      <c r="Q54" s="633">
        <f t="shared" si="6"/>
        <v>309</v>
      </c>
    </row>
    <row r="55" spans="1:17" x14ac:dyDescent="0.15">
      <c r="A55" s="583">
        <v>3</v>
      </c>
      <c r="B55" s="626" t="s">
        <v>422</v>
      </c>
      <c r="F55" s="627" t="s">
        <v>421</v>
      </c>
      <c r="G55" s="627" t="s">
        <v>419</v>
      </c>
      <c r="H55" s="628">
        <f t="shared" si="5"/>
        <v>25.75</v>
      </c>
      <c r="P55" s="583"/>
      <c r="Q55" s="633">
        <f t="shared" si="6"/>
        <v>309</v>
      </c>
    </row>
    <row r="56" spans="1:17" x14ac:dyDescent="0.15">
      <c r="A56" s="583">
        <v>4</v>
      </c>
      <c r="B56" s="626" t="s">
        <v>423</v>
      </c>
      <c r="F56" s="627" t="s">
        <v>421</v>
      </c>
      <c r="G56" s="627" t="s">
        <v>419</v>
      </c>
      <c r="H56" s="628">
        <f t="shared" si="5"/>
        <v>25.75</v>
      </c>
      <c r="P56" s="583"/>
      <c r="Q56" s="633">
        <f t="shared" si="6"/>
        <v>309</v>
      </c>
    </row>
    <row r="57" spans="1:17" x14ac:dyDescent="0.15">
      <c r="B57" s="634"/>
      <c r="F57" s="635"/>
      <c r="G57" s="635"/>
      <c r="H57" s="628"/>
      <c r="P57" s="583"/>
      <c r="Q57" s="633"/>
    </row>
    <row r="58" spans="1:17" s="638" customFormat="1" x14ac:dyDescent="0.15">
      <c r="A58" s="636"/>
      <c r="B58" s="637" t="s">
        <v>424</v>
      </c>
      <c r="D58" s="604"/>
      <c r="F58" s="639"/>
      <c r="G58" s="639"/>
      <c r="H58" s="640"/>
      <c r="I58" s="641"/>
      <c r="J58" s="641"/>
      <c r="K58" s="641"/>
      <c r="L58" s="641"/>
      <c r="M58" s="641"/>
      <c r="N58" s="641"/>
      <c r="O58" s="641"/>
      <c r="P58" s="636"/>
      <c r="Q58" s="642"/>
    </row>
    <row r="60" spans="1:17" x14ac:dyDescent="0.15">
      <c r="A60" s="583">
        <v>1</v>
      </c>
      <c r="B60" s="643" t="s">
        <v>425</v>
      </c>
      <c r="F60" s="644" t="s">
        <v>426</v>
      </c>
      <c r="G60" s="645" t="s">
        <v>427</v>
      </c>
      <c r="H60" s="628">
        <f t="shared" ref="H60:H66" si="7">Q60/12</f>
        <v>25.083333333333332</v>
      </c>
      <c r="P60" s="583"/>
      <c r="Q60" s="633">
        <f t="shared" ref="Q60:Q66" si="8">DATEDIF(F60,G60,"m")</f>
        <v>301</v>
      </c>
    </row>
    <row r="61" spans="1:17" x14ac:dyDescent="0.15">
      <c r="A61" s="583">
        <v>2</v>
      </c>
      <c r="B61" s="643" t="s">
        <v>428</v>
      </c>
      <c r="C61" s="629"/>
      <c r="E61" s="629"/>
      <c r="F61" s="644" t="s">
        <v>429</v>
      </c>
      <c r="G61" s="645" t="s">
        <v>427</v>
      </c>
      <c r="H61" s="628">
        <f t="shared" si="7"/>
        <v>25</v>
      </c>
      <c r="P61" s="583"/>
      <c r="Q61" s="633">
        <f t="shared" si="8"/>
        <v>300</v>
      </c>
    </row>
    <row r="62" spans="1:17" x14ac:dyDescent="0.15">
      <c r="B62" s="643"/>
      <c r="C62" s="629"/>
      <c r="E62" s="629"/>
      <c r="F62" s="644"/>
      <c r="G62" s="647"/>
      <c r="H62" s="628"/>
      <c r="P62" s="583"/>
      <c r="Q62" s="633"/>
    </row>
    <row r="63" spans="1:17" x14ac:dyDescent="0.15">
      <c r="A63" s="583">
        <v>1</v>
      </c>
      <c r="B63" s="643" t="s">
        <v>430</v>
      </c>
      <c r="F63" s="648" t="s">
        <v>431</v>
      </c>
      <c r="G63" s="645" t="s">
        <v>432</v>
      </c>
      <c r="H63" s="628">
        <f t="shared" si="7"/>
        <v>25</v>
      </c>
      <c r="J63" s="649" t="s">
        <v>433</v>
      </c>
      <c r="K63" s="650">
        <v>153</v>
      </c>
      <c r="L63" s="651"/>
      <c r="P63" s="583"/>
      <c r="Q63" s="633">
        <f t="shared" si="8"/>
        <v>300</v>
      </c>
    </row>
    <row r="64" spans="1:17" x14ac:dyDescent="0.15">
      <c r="A64" s="583">
        <v>2</v>
      </c>
      <c r="B64" s="643" t="s">
        <v>434</v>
      </c>
      <c r="F64" s="648" t="s">
        <v>431</v>
      </c>
      <c r="G64" s="645" t="s">
        <v>432</v>
      </c>
      <c r="H64" s="628">
        <f t="shared" si="7"/>
        <v>25</v>
      </c>
      <c r="J64" s="649" t="s">
        <v>433</v>
      </c>
      <c r="K64" s="650">
        <v>154</v>
      </c>
      <c r="L64" s="651"/>
      <c r="P64" s="583"/>
      <c r="Q64" s="633">
        <f t="shared" si="8"/>
        <v>300</v>
      </c>
    </row>
    <row r="65" spans="1:17" x14ac:dyDescent="0.15">
      <c r="A65" s="583">
        <v>3</v>
      </c>
      <c r="B65" s="643" t="s">
        <v>435</v>
      </c>
      <c r="F65" s="648" t="s">
        <v>431</v>
      </c>
      <c r="G65" s="645" t="s">
        <v>432</v>
      </c>
      <c r="H65" s="628">
        <f>Q65/12</f>
        <v>25</v>
      </c>
      <c r="J65" s="649" t="s">
        <v>433</v>
      </c>
      <c r="K65" s="650">
        <v>155</v>
      </c>
      <c r="L65" s="651"/>
      <c r="P65" s="583"/>
      <c r="Q65" s="633">
        <f>DATEDIF(F65,G65,"m")</f>
        <v>300</v>
      </c>
    </row>
    <row r="66" spans="1:17" x14ac:dyDescent="0.15">
      <c r="A66" s="583">
        <v>4</v>
      </c>
      <c r="B66" s="643" t="s">
        <v>436</v>
      </c>
      <c r="C66" s="629"/>
      <c r="E66" s="629"/>
      <c r="F66" s="644" t="s">
        <v>437</v>
      </c>
      <c r="G66" s="645" t="s">
        <v>432</v>
      </c>
      <c r="H66" s="628">
        <f t="shared" si="7"/>
        <v>25</v>
      </c>
      <c r="P66" s="583"/>
      <c r="Q66" s="633">
        <f t="shared" si="8"/>
        <v>300</v>
      </c>
    </row>
    <row r="67" spans="1:17" x14ac:dyDescent="0.15">
      <c r="F67" s="652"/>
      <c r="G67" s="635"/>
      <c r="H67" s="635"/>
      <c r="I67" s="653"/>
      <c r="J67" s="583"/>
      <c r="K67" s="635"/>
      <c r="L67" s="646"/>
      <c r="M67" s="436"/>
      <c r="O67" s="654"/>
      <c r="P67" s="436"/>
      <c r="Q67" s="655"/>
    </row>
  </sheetData>
  <mergeCells count="1">
    <mergeCell ref="B3:C3"/>
  </mergeCells>
  <pageMargins left="0.4" right="0.5" top="0.4" bottom="0.6" header="0.3" footer="0.25"/>
  <pageSetup orientation="landscape" errors="blank" r:id="rId1"/>
  <headerFooter>
    <oddFooter>&amp;L&amp;"Arial,Regular"&amp;6Page &amp;P - As of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CF93-CFFF-4BCD-8EC7-F402E88197F7}">
  <sheetPr>
    <tabColor rgb="FF6600FF"/>
  </sheetPr>
  <dimension ref="A1:F33"/>
  <sheetViews>
    <sheetView zoomScale="120" zoomScaleNormal="120" zoomScaleSheetLayoutView="100" workbookViewId="0">
      <selection activeCell="G22" sqref="G22:G23"/>
    </sheetView>
  </sheetViews>
  <sheetFormatPr defaultColWidth="11" defaultRowHeight="9.6" x14ac:dyDescent="0.2"/>
  <cols>
    <col min="1" max="1" width="3.77734375" style="70" customWidth="1"/>
    <col min="2" max="2" width="17.33203125" style="66" customWidth="1"/>
    <col min="3" max="3" width="3" style="64" customWidth="1"/>
    <col min="4" max="4" width="65.33203125" style="72" customWidth="1"/>
    <col min="5" max="5" width="3.77734375" style="73" customWidth="1"/>
    <col min="6" max="16384" width="11" style="70"/>
  </cols>
  <sheetData>
    <row r="1" spans="1:6" s="11" customFormat="1" x14ac:dyDescent="0.2">
      <c r="A1" s="1"/>
      <c r="B1" s="2" t="s">
        <v>0</v>
      </c>
      <c r="E1" s="3"/>
      <c r="F1" s="57"/>
    </row>
    <row r="2" spans="1:6" s="19" customFormat="1" ht="12" x14ac:dyDescent="0.25">
      <c r="A2" s="12"/>
      <c r="B2" s="13" t="s">
        <v>31</v>
      </c>
      <c r="E2" s="14"/>
      <c r="F2" s="58"/>
    </row>
    <row r="3" spans="1:6" s="26" customFormat="1" ht="10.199999999999999" x14ac:dyDescent="0.2">
      <c r="A3" s="20"/>
      <c r="B3" s="59">
        <f>'[11]OA To Do &amp; Notes'!D3</f>
        <v>44652</v>
      </c>
      <c r="D3" s="60" t="s">
        <v>32</v>
      </c>
      <c r="E3" s="59"/>
      <c r="F3" s="61"/>
    </row>
    <row r="4" spans="1:6" s="62" customFormat="1" x14ac:dyDescent="0.2">
      <c r="B4" s="63"/>
      <c r="C4" s="64"/>
      <c r="E4" s="63"/>
    </row>
    <row r="6" spans="1:6" s="65" customFormat="1" x14ac:dyDescent="0.2">
      <c r="B6" s="66"/>
      <c r="C6" s="64"/>
      <c r="D6" s="67"/>
      <c r="E6" s="68"/>
    </row>
    <row r="7" spans="1:6" s="65" customFormat="1" x14ac:dyDescent="0.2">
      <c r="B7" s="66"/>
      <c r="C7" s="64"/>
      <c r="D7" s="67"/>
      <c r="E7" s="68"/>
    </row>
    <row r="8" spans="1:6" s="65" customFormat="1" ht="19.2" x14ac:dyDescent="0.2">
      <c r="B8" s="66" t="s">
        <v>33</v>
      </c>
      <c r="C8" s="64"/>
      <c r="D8" s="67" t="s">
        <v>438</v>
      </c>
      <c r="E8" s="68"/>
    </row>
    <row r="9" spans="1:6" s="65" customFormat="1" x14ac:dyDescent="0.2">
      <c r="B9" s="66"/>
      <c r="C9" s="64"/>
      <c r="D9" s="67"/>
      <c r="E9" s="68"/>
    </row>
    <row r="10" spans="1:6" s="65" customFormat="1" x14ac:dyDescent="0.2">
      <c r="B10" s="66"/>
      <c r="C10" s="64"/>
      <c r="D10" s="67"/>
      <c r="E10" s="68"/>
    </row>
    <row r="11" spans="1:6" s="65" customFormat="1" ht="48" x14ac:dyDescent="0.2">
      <c r="B11" s="66" t="s">
        <v>34</v>
      </c>
      <c r="C11" s="64"/>
      <c r="D11" s="69" t="s">
        <v>35</v>
      </c>
      <c r="E11" s="68"/>
    </row>
    <row r="12" spans="1:6" s="65" customFormat="1" x14ac:dyDescent="0.2">
      <c r="B12" s="66"/>
      <c r="C12" s="64"/>
      <c r="D12" s="67"/>
      <c r="E12" s="68"/>
    </row>
    <row r="13" spans="1:6" s="65" customFormat="1" x14ac:dyDescent="0.2">
      <c r="B13" s="66"/>
      <c r="C13" s="64"/>
      <c r="D13" s="67"/>
      <c r="E13" s="68"/>
    </row>
    <row r="14" spans="1:6" ht="28.8" x14ac:dyDescent="0.2">
      <c r="B14" s="66" t="s">
        <v>36</v>
      </c>
      <c r="D14" s="67" t="s">
        <v>37</v>
      </c>
      <c r="E14" s="71"/>
    </row>
    <row r="15" spans="1:6" x14ac:dyDescent="0.2">
      <c r="B15" s="66" t="s">
        <v>38</v>
      </c>
      <c r="D15" s="67"/>
      <c r="E15" s="72"/>
    </row>
    <row r="16" spans="1:6" x14ac:dyDescent="0.2">
      <c r="D16" s="67"/>
    </row>
    <row r="17" spans="2:5" ht="38.4" x14ac:dyDescent="0.2">
      <c r="B17" s="66" t="s">
        <v>39</v>
      </c>
      <c r="D17" s="67" t="s">
        <v>40</v>
      </c>
    </row>
    <row r="18" spans="2:5" x14ac:dyDescent="0.2">
      <c r="D18" s="67"/>
    </row>
    <row r="19" spans="2:5" x14ac:dyDescent="0.2">
      <c r="D19" s="67"/>
    </row>
    <row r="20" spans="2:5" x14ac:dyDescent="0.2">
      <c r="D20" s="67"/>
    </row>
    <row r="21" spans="2:5" ht="48" x14ac:dyDescent="0.2">
      <c r="B21" s="66" t="s">
        <v>41</v>
      </c>
      <c r="D21" s="67" t="s">
        <v>42</v>
      </c>
    </row>
    <row r="22" spans="2:5" x14ac:dyDescent="0.2">
      <c r="D22" s="67"/>
    </row>
    <row r="23" spans="2:5" x14ac:dyDescent="0.2">
      <c r="D23" s="67"/>
    </row>
    <row r="24" spans="2:5" ht="28.8" x14ac:dyDescent="0.2">
      <c r="B24" s="66" t="s">
        <v>43</v>
      </c>
      <c r="D24" s="67" t="s">
        <v>44</v>
      </c>
    </row>
    <row r="25" spans="2:5" x14ac:dyDescent="0.2">
      <c r="D25" s="67"/>
    </row>
    <row r="26" spans="2:5" x14ac:dyDescent="0.2">
      <c r="D26" s="67"/>
    </row>
    <row r="27" spans="2:5" x14ac:dyDescent="0.2">
      <c r="B27" s="66" t="s">
        <v>45</v>
      </c>
      <c r="D27" s="67" t="s">
        <v>46</v>
      </c>
      <c r="E27" s="74"/>
    </row>
    <row r="28" spans="2:5" x14ac:dyDescent="0.2">
      <c r="D28" s="67"/>
      <c r="E28" s="74"/>
    </row>
    <row r="29" spans="2:5" x14ac:dyDescent="0.2">
      <c r="D29" s="67"/>
    </row>
    <row r="30" spans="2:5" x14ac:dyDescent="0.2">
      <c r="D30" s="67"/>
    </row>
    <row r="31" spans="2:5" x14ac:dyDescent="0.2">
      <c r="D31" s="67"/>
    </row>
    <row r="32" spans="2:5" x14ac:dyDescent="0.2">
      <c r="D32" s="67"/>
    </row>
    <row r="33" spans="4:4" x14ac:dyDescent="0.2">
      <c r="D33" s="67"/>
    </row>
  </sheetData>
  <pageMargins left="0.4" right="0.5" top="0.4" bottom="0.6" header="0.3" footer="0.25"/>
  <pageSetup orientation="portrait" errors="blank" r:id="rId1"/>
  <headerFooter>
    <oddFooter>&amp;L&amp;"Arial,Regular"&amp;6Page &amp;P - As of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713F-5C55-4AEA-9F30-80D64453F874}">
  <sheetPr>
    <tabColor rgb="FF6600FF"/>
  </sheetPr>
  <dimension ref="A1:M79"/>
  <sheetViews>
    <sheetView zoomScale="130" zoomScaleNormal="130" zoomScaleSheetLayoutView="100" workbookViewId="0">
      <selection activeCell="G22" sqref="G22:G23"/>
    </sheetView>
  </sheetViews>
  <sheetFormatPr defaultColWidth="11" defaultRowHeight="7.8" x14ac:dyDescent="0.15"/>
  <cols>
    <col min="1" max="1" width="2.5546875" style="145" customWidth="1"/>
    <col min="2" max="2" width="1.88671875" style="145" customWidth="1"/>
    <col min="3" max="3" width="2.21875" style="145" customWidth="1"/>
    <col min="4" max="4" width="3.33203125" style="145" customWidth="1"/>
    <col min="5" max="5" width="29.109375" style="145" customWidth="1"/>
    <col min="6" max="6" width="11.109375" style="123" customWidth="1"/>
    <col min="7" max="7" width="11.5546875" style="146" customWidth="1"/>
    <col min="8" max="8" width="12.77734375" style="123" customWidth="1"/>
    <col min="9" max="9" width="2.77734375" style="123" customWidth="1"/>
    <col min="10" max="10" width="7.77734375" style="126" customWidth="1"/>
    <col min="11" max="11" width="9.5546875" style="127" customWidth="1"/>
    <col min="12" max="12" width="3.109375" style="104" customWidth="1"/>
    <col min="13" max="16384" width="11" style="104"/>
  </cols>
  <sheetData>
    <row r="1" spans="1:13" s="78" customFormat="1" x14ac:dyDescent="0.15">
      <c r="A1" s="75"/>
      <c r="B1" s="76"/>
      <c r="C1" s="77"/>
      <c r="D1" s="76"/>
      <c r="E1" s="76" t="s">
        <v>0</v>
      </c>
      <c r="F1" s="77"/>
      <c r="H1" s="77"/>
      <c r="I1" s="79"/>
      <c r="J1" s="79"/>
      <c r="K1" s="80"/>
      <c r="L1" s="81"/>
      <c r="M1" s="83"/>
    </row>
    <row r="2" spans="1:13" s="87" customFormat="1" ht="12" x14ac:dyDescent="0.25">
      <c r="A2" s="84"/>
      <c r="B2" s="85"/>
      <c r="C2" s="86"/>
      <c r="D2" s="85"/>
      <c r="E2" s="85" t="s">
        <v>47</v>
      </c>
      <c r="F2" s="86"/>
      <c r="H2" s="86"/>
      <c r="I2" s="88"/>
      <c r="J2" s="88"/>
      <c r="K2" s="88"/>
      <c r="L2" s="89"/>
      <c r="M2" s="90"/>
    </row>
    <row r="3" spans="1:13" s="93" customFormat="1" ht="10.199999999999999" x14ac:dyDescent="0.2">
      <c r="A3" s="91"/>
      <c r="B3" s="663"/>
      <c r="C3" s="663"/>
      <c r="D3" s="92"/>
      <c r="E3" s="92">
        <f>'[11]OA To Do &amp; Notes'!D3</f>
        <v>44652</v>
      </c>
      <c r="F3" s="92"/>
      <c r="H3" s="94"/>
      <c r="I3" s="95"/>
      <c r="J3" s="95"/>
      <c r="K3" s="96"/>
      <c r="L3" s="97"/>
      <c r="M3" s="98"/>
    </row>
    <row r="4" spans="1:13" x14ac:dyDescent="0.15">
      <c r="A4" s="99"/>
      <c r="B4" s="99"/>
      <c r="C4" s="99"/>
      <c r="D4" s="99"/>
      <c r="E4" s="99"/>
      <c r="F4" s="100"/>
      <c r="G4" s="101"/>
      <c r="H4" s="100"/>
      <c r="I4" s="100"/>
      <c r="J4" s="102"/>
      <c r="K4" s="103"/>
    </row>
    <row r="5" spans="1:13" x14ac:dyDescent="0.15">
      <c r="A5" s="99"/>
      <c r="B5" s="99"/>
      <c r="C5" s="99"/>
      <c r="D5" s="99"/>
      <c r="E5" s="99"/>
      <c r="F5" s="100"/>
      <c r="G5" s="101"/>
      <c r="H5" s="100"/>
      <c r="I5" s="100"/>
      <c r="J5" s="102"/>
      <c r="K5" s="103"/>
    </row>
    <row r="6" spans="1:13" s="108" customFormat="1" ht="12" x14ac:dyDescent="0.25">
      <c r="A6" s="106"/>
      <c r="B6" s="106"/>
      <c r="C6" s="106"/>
      <c r="D6" s="106"/>
      <c r="E6" s="107"/>
      <c r="F6" s="664">
        <f>'[11]OA To Do &amp; Notes'!D3</f>
        <v>44652</v>
      </c>
      <c r="G6" s="665"/>
      <c r="H6" s="665"/>
      <c r="I6" s="665"/>
      <c r="J6" s="665"/>
      <c r="K6" s="666"/>
    </row>
    <row r="7" spans="1:13" s="115" customFormat="1" ht="19.2" x14ac:dyDescent="0.2">
      <c r="A7" s="109"/>
      <c r="B7" s="109"/>
      <c r="C7" s="109"/>
      <c r="D7" s="109"/>
      <c r="E7" s="110"/>
      <c r="F7" s="111" t="s">
        <v>48</v>
      </c>
      <c r="G7" s="112" t="s">
        <v>49</v>
      </c>
      <c r="H7" s="112" t="s">
        <v>50</v>
      </c>
      <c r="I7" s="112"/>
      <c r="J7" s="113" t="s">
        <v>51</v>
      </c>
      <c r="K7" s="114" t="s">
        <v>52</v>
      </c>
    </row>
    <row r="8" spans="1:13" x14ac:dyDescent="0.15">
      <c r="A8" s="99"/>
      <c r="B8" s="99"/>
      <c r="C8" s="116"/>
      <c r="D8" s="99"/>
      <c r="E8" s="99"/>
      <c r="F8" s="117"/>
      <c r="G8" s="117"/>
      <c r="H8" s="117"/>
      <c r="I8" s="117"/>
      <c r="J8" s="118"/>
      <c r="K8" s="119"/>
      <c r="L8" s="120"/>
    </row>
    <row r="9" spans="1:13" x14ac:dyDescent="0.15">
      <c r="A9" s="121"/>
      <c r="B9" s="122" t="s">
        <v>53</v>
      </c>
      <c r="C9" s="121"/>
      <c r="D9" s="121"/>
      <c r="E9" s="121"/>
      <c r="G9" s="124"/>
      <c r="H9" s="125"/>
      <c r="I9" s="125"/>
    </row>
    <row r="10" spans="1:13" x14ac:dyDescent="0.15">
      <c r="A10" s="121"/>
      <c r="B10" s="121"/>
      <c r="C10" s="121"/>
      <c r="D10" s="122" t="s">
        <v>36</v>
      </c>
      <c r="E10" s="121"/>
      <c r="G10" s="124"/>
      <c r="H10" s="125"/>
      <c r="I10" s="125"/>
    </row>
    <row r="11" spans="1:13" x14ac:dyDescent="0.15">
      <c r="A11" s="121"/>
      <c r="B11" s="121"/>
      <c r="C11" s="121"/>
      <c r="D11" s="128">
        <v>1</v>
      </c>
      <c r="E11" s="121" t="s">
        <v>54</v>
      </c>
      <c r="F11" s="129">
        <v>335795.58</v>
      </c>
      <c r="G11" s="130">
        <v>331625</v>
      </c>
      <c r="H11" s="131">
        <f t="shared" ref="H11:H25" si="0">ROUND((F11-G11),5)</f>
        <v>4170.58</v>
      </c>
      <c r="I11" s="131"/>
      <c r="J11" s="132">
        <f t="shared" ref="J11:J23" si="1">F11/G11</f>
        <v>1.0125761929890691</v>
      </c>
      <c r="K11" s="133">
        <v>1264.93</v>
      </c>
    </row>
    <row r="12" spans="1:13" x14ac:dyDescent="0.15">
      <c r="A12" s="121"/>
      <c r="B12" s="121"/>
      <c r="C12" s="121"/>
      <c r="D12" s="128">
        <v>2</v>
      </c>
      <c r="E12" s="121" t="s">
        <v>55</v>
      </c>
      <c r="F12" s="129">
        <v>2040</v>
      </c>
      <c r="G12" s="130">
        <v>2400</v>
      </c>
      <c r="H12" s="131">
        <f t="shared" si="0"/>
        <v>-360</v>
      </c>
      <c r="I12" s="131"/>
      <c r="J12" s="132">
        <f t="shared" si="1"/>
        <v>0.85</v>
      </c>
      <c r="K12" s="133">
        <v>0</v>
      </c>
    </row>
    <row r="13" spans="1:13" x14ac:dyDescent="0.15">
      <c r="A13" s="121"/>
      <c r="B13" s="121"/>
      <c r="C13" s="121"/>
      <c r="D13" s="128">
        <v>3</v>
      </c>
      <c r="E13" s="121" t="s">
        <v>56</v>
      </c>
      <c r="F13" s="129">
        <v>64500</v>
      </c>
      <c r="G13" s="130">
        <v>62000</v>
      </c>
      <c r="H13" s="131">
        <f t="shared" si="0"/>
        <v>2500</v>
      </c>
      <c r="I13" s="131"/>
      <c r="J13" s="132">
        <f t="shared" si="1"/>
        <v>1.0403225806451613</v>
      </c>
      <c r="K13" s="133">
        <v>4000</v>
      </c>
    </row>
    <row r="14" spans="1:13" x14ac:dyDescent="0.15">
      <c r="A14" s="121"/>
      <c r="B14" s="121"/>
      <c r="C14" s="121"/>
      <c r="D14" s="128">
        <v>4</v>
      </c>
      <c r="E14" s="121" t="s">
        <v>57</v>
      </c>
      <c r="F14" s="129">
        <v>1344</v>
      </c>
      <c r="G14" s="130">
        <v>1400</v>
      </c>
      <c r="H14" s="131">
        <f t="shared" si="0"/>
        <v>-56</v>
      </c>
      <c r="I14" s="131"/>
      <c r="J14" s="132">
        <f t="shared" si="1"/>
        <v>0.96</v>
      </c>
      <c r="K14" s="133">
        <v>0</v>
      </c>
    </row>
    <row r="15" spans="1:13" x14ac:dyDescent="0.15">
      <c r="A15" s="121"/>
      <c r="B15" s="121"/>
      <c r="C15" s="121"/>
      <c r="D15" s="128">
        <v>5</v>
      </c>
      <c r="E15" s="121" t="s">
        <v>58</v>
      </c>
      <c r="F15" s="129">
        <v>0</v>
      </c>
      <c r="G15" s="130">
        <v>4000</v>
      </c>
      <c r="H15" s="131">
        <f t="shared" si="0"/>
        <v>-4000</v>
      </c>
      <c r="I15" s="131"/>
      <c r="J15" s="132">
        <f t="shared" si="1"/>
        <v>0</v>
      </c>
      <c r="K15" s="133">
        <v>0</v>
      </c>
    </row>
    <row r="16" spans="1:13" x14ac:dyDescent="0.15">
      <c r="A16" s="121"/>
      <c r="B16" s="121"/>
      <c r="C16" s="121"/>
      <c r="D16" s="128">
        <v>6</v>
      </c>
      <c r="E16" s="121" t="s">
        <v>59</v>
      </c>
      <c r="F16" s="129">
        <v>-77.819999999999993</v>
      </c>
      <c r="G16" s="130">
        <v>1200</v>
      </c>
      <c r="H16" s="131">
        <f t="shared" si="0"/>
        <v>-1277.82</v>
      </c>
      <c r="I16" s="131"/>
      <c r="J16" s="132">
        <f t="shared" si="1"/>
        <v>-6.4849999999999991E-2</v>
      </c>
      <c r="K16" s="133">
        <v>0</v>
      </c>
    </row>
    <row r="17" spans="1:12" x14ac:dyDescent="0.15">
      <c r="A17" s="121"/>
      <c r="B17" s="121"/>
      <c r="C17" s="121"/>
      <c r="D17" s="128">
        <v>7</v>
      </c>
      <c r="E17" s="121" t="s">
        <v>60</v>
      </c>
      <c r="F17" s="129">
        <v>0</v>
      </c>
      <c r="G17" s="130">
        <v>0</v>
      </c>
      <c r="H17" s="131">
        <f t="shared" si="0"/>
        <v>0</v>
      </c>
      <c r="I17" s="131"/>
      <c r="J17" s="132">
        <v>0</v>
      </c>
      <c r="K17" s="133">
        <v>0</v>
      </c>
    </row>
    <row r="18" spans="1:12" x14ac:dyDescent="0.15">
      <c r="A18" s="121"/>
      <c r="B18" s="121"/>
      <c r="C18" s="121"/>
      <c r="D18" s="128">
        <v>8</v>
      </c>
      <c r="E18" s="121" t="s">
        <v>61</v>
      </c>
      <c r="F18" s="129">
        <v>1128.2</v>
      </c>
      <c r="G18" s="130">
        <v>8000</v>
      </c>
      <c r="H18" s="131">
        <f t="shared" si="0"/>
        <v>-6871.8</v>
      </c>
      <c r="I18" s="131"/>
      <c r="J18" s="132">
        <f t="shared" si="1"/>
        <v>0.14102500000000001</v>
      </c>
      <c r="K18" s="133">
        <v>278</v>
      </c>
    </row>
    <row r="19" spans="1:12" x14ac:dyDescent="0.15">
      <c r="A19" s="121"/>
      <c r="B19" s="121"/>
      <c r="C19" s="121"/>
      <c r="D19" s="128">
        <v>9</v>
      </c>
      <c r="E19" s="121" t="s">
        <v>62</v>
      </c>
      <c r="F19" s="129">
        <v>544964.15</v>
      </c>
      <c r="G19" s="130">
        <v>721759</v>
      </c>
      <c r="H19" s="131">
        <f t="shared" si="0"/>
        <v>-176794.85</v>
      </c>
      <c r="I19" s="131"/>
      <c r="J19" s="132">
        <f t="shared" si="1"/>
        <v>0.75505002362284368</v>
      </c>
      <c r="K19" s="133">
        <v>179209.78</v>
      </c>
    </row>
    <row r="20" spans="1:12" x14ac:dyDescent="0.15">
      <c r="A20" s="121"/>
      <c r="B20" s="121"/>
      <c r="C20" s="121"/>
      <c r="D20" s="128">
        <v>10</v>
      </c>
      <c r="E20" s="121" t="s">
        <v>63</v>
      </c>
      <c r="F20" s="129">
        <v>15810</v>
      </c>
      <c r="G20" s="130">
        <v>20929</v>
      </c>
      <c r="H20" s="131">
        <f t="shared" si="0"/>
        <v>-5119</v>
      </c>
      <c r="I20" s="131"/>
      <c r="J20" s="132">
        <f t="shared" si="1"/>
        <v>0.75541115199006159</v>
      </c>
      <c r="K20" s="133">
        <v>5310</v>
      </c>
    </row>
    <row r="21" spans="1:12" x14ac:dyDescent="0.15">
      <c r="A21" s="121"/>
      <c r="B21" s="121"/>
      <c r="C21" s="121"/>
      <c r="D21" s="128">
        <v>11</v>
      </c>
      <c r="E21" s="121" t="s">
        <v>64</v>
      </c>
      <c r="F21" s="129">
        <v>1056.94</v>
      </c>
      <c r="G21" s="130">
        <v>3300</v>
      </c>
      <c r="H21" s="131">
        <f t="shared" si="0"/>
        <v>-2243.06</v>
      </c>
      <c r="I21" s="131"/>
      <c r="J21" s="132">
        <f t="shared" si="1"/>
        <v>0.32028484848484851</v>
      </c>
      <c r="K21" s="133">
        <v>161.31</v>
      </c>
    </row>
    <row r="22" spans="1:12" x14ac:dyDescent="0.15">
      <c r="A22" s="121"/>
      <c r="B22" s="121"/>
      <c r="C22" s="121"/>
      <c r="D22" s="128">
        <v>12</v>
      </c>
      <c r="E22" s="121" t="s">
        <v>65</v>
      </c>
      <c r="F22" s="129">
        <v>644000</v>
      </c>
      <c r="G22" s="130">
        <v>0</v>
      </c>
      <c r="H22" s="131">
        <f t="shared" si="0"/>
        <v>644000</v>
      </c>
      <c r="I22" s="131"/>
      <c r="J22" s="132">
        <v>0</v>
      </c>
      <c r="K22" s="133">
        <v>0</v>
      </c>
    </row>
    <row r="23" spans="1:12" x14ac:dyDescent="0.15">
      <c r="A23" s="121"/>
      <c r="B23" s="121"/>
      <c r="C23" s="121"/>
      <c r="D23" s="128">
        <v>13</v>
      </c>
      <c r="E23" s="121" t="s">
        <v>66</v>
      </c>
      <c r="F23" s="129">
        <v>9861</v>
      </c>
      <c r="G23" s="130">
        <v>10400</v>
      </c>
      <c r="H23" s="131">
        <f t="shared" si="0"/>
        <v>-539</v>
      </c>
      <c r="I23" s="131"/>
      <c r="J23" s="132">
        <f t="shared" si="1"/>
        <v>0.94817307692307695</v>
      </c>
      <c r="K23" s="133">
        <v>2111</v>
      </c>
    </row>
    <row r="24" spans="1:12" x14ac:dyDescent="0.15">
      <c r="A24" s="121"/>
      <c r="B24" s="121"/>
      <c r="C24" s="121"/>
      <c r="D24" s="128">
        <v>14</v>
      </c>
      <c r="E24" s="121" t="s">
        <v>67</v>
      </c>
      <c r="F24" s="129">
        <v>-134</v>
      </c>
      <c r="G24" s="130">
        <v>0</v>
      </c>
      <c r="H24" s="131">
        <f t="shared" si="0"/>
        <v>-134</v>
      </c>
      <c r="I24" s="131"/>
      <c r="J24" s="132">
        <v>0</v>
      </c>
      <c r="K24" s="133">
        <v>0</v>
      </c>
    </row>
    <row r="25" spans="1:12" x14ac:dyDescent="0.15">
      <c r="A25" s="121"/>
      <c r="B25" s="121"/>
      <c r="C25" s="121"/>
      <c r="D25" s="128">
        <v>15</v>
      </c>
      <c r="E25" s="121" t="s">
        <v>68</v>
      </c>
      <c r="F25" s="129">
        <v>2950</v>
      </c>
      <c r="G25" s="130">
        <v>1500</v>
      </c>
      <c r="H25" s="131">
        <f t="shared" si="0"/>
        <v>1450</v>
      </c>
      <c r="I25" s="131"/>
      <c r="J25" s="132">
        <f>F25/G25</f>
        <v>1.9666666666666666</v>
      </c>
      <c r="K25" s="133">
        <v>0</v>
      </c>
    </row>
    <row r="26" spans="1:12" s="105" customFormat="1" x14ac:dyDescent="0.15">
      <c r="A26" s="116"/>
      <c r="B26" s="116"/>
      <c r="C26" s="116"/>
      <c r="D26" s="116" t="s">
        <v>69</v>
      </c>
      <c r="E26" s="116"/>
      <c r="F26" s="134">
        <f>SUM(F11:F25)</f>
        <v>1623238.05</v>
      </c>
      <c r="G26" s="134">
        <f t="shared" ref="G26:H26" si="2">SUM(G11:G25)</f>
        <v>1168513</v>
      </c>
      <c r="H26" s="134">
        <f t="shared" si="2"/>
        <v>454725.05</v>
      </c>
      <c r="I26" s="134"/>
      <c r="J26" s="135">
        <f>F26/G26</f>
        <v>1.3891484733160864</v>
      </c>
      <c r="K26" s="136">
        <f>SUM(K11:K25)</f>
        <v>192335.02</v>
      </c>
    </row>
    <row r="27" spans="1:12" x14ac:dyDescent="0.15">
      <c r="A27" s="99"/>
      <c r="B27" s="99"/>
      <c r="C27" s="116" t="s">
        <v>70</v>
      </c>
      <c r="D27" s="99"/>
      <c r="E27" s="99"/>
      <c r="F27" s="134">
        <f>F26</f>
        <v>1623238.05</v>
      </c>
      <c r="G27" s="134">
        <f>G26</f>
        <v>1168513</v>
      </c>
      <c r="H27" s="134">
        <f>ROUND((F27-G27),5)</f>
        <v>454725.05</v>
      </c>
      <c r="I27" s="134"/>
      <c r="J27" s="135"/>
      <c r="K27" s="136"/>
      <c r="L27" s="120"/>
    </row>
    <row r="28" spans="1:12" x14ac:dyDescent="0.15">
      <c r="A28" s="99"/>
      <c r="B28" s="99"/>
      <c r="C28" s="116"/>
      <c r="D28" s="99"/>
      <c r="E28" s="99"/>
      <c r="F28" s="117"/>
      <c r="G28" s="117"/>
      <c r="H28" s="117"/>
      <c r="I28" s="117"/>
      <c r="J28" s="118"/>
      <c r="K28" s="119"/>
      <c r="L28" s="120"/>
    </row>
    <row r="29" spans="1:12" x14ac:dyDescent="0.15">
      <c r="A29" s="82"/>
      <c r="B29" s="82"/>
      <c r="C29" s="82"/>
      <c r="D29" s="137" t="s">
        <v>71</v>
      </c>
      <c r="E29" s="82"/>
      <c r="F29" s="138"/>
      <c r="G29" s="130"/>
      <c r="H29" s="131"/>
      <c r="I29" s="131"/>
      <c r="J29" s="132"/>
      <c r="K29" s="133"/>
    </row>
    <row r="30" spans="1:12" ht="8.85" customHeight="1" x14ac:dyDescent="0.15">
      <c r="A30" s="121"/>
      <c r="B30" s="121"/>
      <c r="C30" s="121"/>
      <c r="D30" s="128">
        <v>1</v>
      </c>
      <c r="E30" s="121" t="s">
        <v>72</v>
      </c>
      <c r="F30" s="129">
        <v>6240.8</v>
      </c>
      <c r="G30" s="130">
        <v>0</v>
      </c>
      <c r="H30" s="131">
        <f t="shared" ref="H30:H64" si="3">ROUND((F30-G30),5)</f>
        <v>6240.8</v>
      </c>
      <c r="I30" s="131"/>
      <c r="J30" s="132">
        <v>0</v>
      </c>
      <c r="K30" s="133">
        <v>0</v>
      </c>
    </row>
    <row r="31" spans="1:12" x14ac:dyDescent="0.15">
      <c r="A31" s="121"/>
      <c r="B31" s="121"/>
      <c r="C31" s="121"/>
      <c r="D31" s="128">
        <v>2</v>
      </c>
      <c r="E31" s="121" t="s">
        <v>73</v>
      </c>
      <c r="F31" s="129">
        <v>698.07</v>
      </c>
      <c r="G31" s="130">
        <v>10</v>
      </c>
      <c r="H31" s="131">
        <f t="shared" si="3"/>
        <v>688.07</v>
      </c>
      <c r="I31" s="131"/>
      <c r="J31" s="132">
        <v>0</v>
      </c>
      <c r="K31" s="133">
        <v>0</v>
      </c>
    </row>
    <row r="32" spans="1:12" x14ac:dyDescent="0.15">
      <c r="A32" s="121"/>
      <c r="B32" s="121"/>
      <c r="C32" s="121"/>
      <c r="D32" s="128">
        <v>3</v>
      </c>
      <c r="E32" s="121" t="s">
        <v>74</v>
      </c>
      <c r="F32" s="129">
        <v>653.45000000000005</v>
      </c>
      <c r="G32" s="130">
        <v>1092</v>
      </c>
      <c r="H32" s="131">
        <f t="shared" si="3"/>
        <v>-438.55</v>
      </c>
      <c r="I32" s="131"/>
      <c r="J32" s="132">
        <f t="shared" ref="J32:J44" si="4">F32/G32</f>
        <v>0.59839743589743599</v>
      </c>
      <c r="K32" s="133">
        <v>44.12</v>
      </c>
    </row>
    <row r="33" spans="1:11" x14ac:dyDescent="0.15">
      <c r="A33" s="121"/>
      <c r="B33" s="121"/>
      <c r="C33" s="121"/>
      <c r="D33" s="128">
        <v>4</v>
      </c>
      <c r="E33" s="121" t="s">
        <v>75</v>
      </c>
      <c r="F33" s="129">
        <v>34095.64</v>
      </c>
      <c r="G33" s="130">
        <v>57888</v>
      </c>
      <c r="H33" s="131">
        <f t="shared" si="3"/>
        <v>-23792.36</v>
      </c>
      <c r="I33" s="131"/>
      <c r="J33" s="132">
        <f t="shared" si="4"/>
        <v>0.58899322830292977</v>
      </c>
      <c r="K33" s="133">
        <v>5152.3999999999996</v>
      </c>
    </row>
    <row r="34" spans="1:11" x14ac:dyDescent="0.15">
      <c r="A34" s="121"/>
      <c r="B34" s="121"/>
      <c r="C34" s="121"/>
      <c r="D34" s="128">
        <v>5</v>
      </c>
      <c r="E34" s="121" t="s">
        <v>76</v>
      </c>
      <c r="F34" s="129">
        <v>3582.81</v>
      </c>
      <c r="G34" s="130">
        <v>5700</v>
      </c>
      <c r="H34" s="131">
        <f t="shared" si="3"/>
        <v>-2117.19</v>
      </c>
      <c r="I34" s="131"/>
      <c r="J34" s="132">
        <f t="shared" si="4"/>
        <v>0.62856315789473682</v>
      </c>
      <c r="K34" s="133">
        <v>538.49</v>
      </c>
    </row>
    <row r="35" spans="1:11" x14ac:dyDescent="0.15">
      <c r="A35" s="121"/>
      <c r="B35" s="121"/>
      <c r="C35" s="121"/>
      <c r="D35" s="128">
        <v>6</v>
      </c>
      <c r="E35" s="121" t="s">
        <v>77</v>
      </c>
      <c r="F35" s="129">
        <v>7962.79</v>
      </c>
      <c r="G35" s="130">
        <v>13800</v>
      </c>
      <c r="H35" s="131">
        <f t="shared" si="3"/>
        <v>-5837.21</v>
      </c>
      <c r="I35" s="131"/>
      <c r="J35" s="132">
        <f t="shared" si="4"/>
        <v>0.57701376811594207</v>
      </c>
      <c r="K35" s="133">
        <v>1310.6600000000001</v>
      </c>
    </row>
    <row r="36" spans="1:11" x14ac:dyDescent="0.15">
      <c r="A36" s="121"/>
      <c r="B36" s="121"/>
      <c r="C36" s="121"/>
      <c r="D36" s="128">
        <v>7</v>
      </c>
      <c r="E36" s="121" t="s">
        <v>78</v>
      </c>
      <c r="F36" s="129">
        <v>36093.31</v>
      </c>
      <c r="G36" s="130">
        <v>58927</v>
      </c>
      <c r="H36" s="131">
        <f t="shared" si="3"/>
        <v>-22833.69</v>
      </c>
      <c r="I36" s="131"/>
      <c r="J36" s="132">
        <f t="shared" si="4"/>
        <v>0.61250886690311734</v>
      </c>
      <c r="K36" s="133">
        <v>5259.64</v>
      </c>
    </row>
    <row r="37" spans="1:11" x14ac:dyDescent="0.15">
      <c r="A37" s="121"/>
      <c r="B37" s="121"/>
      <c r="C37" s="121"/>
      <c r="D37" s="128">
        <v>8</v>
      </c>
      <c r="E37" s="121" t="s">
        <v>79</v>
      </c>
      <c r="F37" s="129">
        <v>19356.099999999999</v>
      </c>
      <c r="G37" s="130">
        <v>0</v>
      </c>
      <c r="H37" s="131">
        <f t="shared" si="3"/>
        <v>19356.099999999999</v>
      </c>
      <c r="I37" s="131"/>
      <c r="J37" s="132">
        <v>0</v>
      </c>
      <c r="K37" s="133">
        <v>1691.93</v>
      </c>
    </row>
    <row r="38" spans="1:11" x14ac:dyDescent="0.15">
      <c r="A38" s="121"/>
      <c r="B38" s="121"/>
      <c r="C38" s="121"/>
      <c r="D38" s="128">
        <v>9</v>
      </c>
      <c r="E38" s="121" t="s">
        <v>80</v>
      </c>
      <c r="F38" s="129">
        <v>7699.94</v>
      </c>
      <c r="G38" s="130">
        <v>13800</v>
      </c>
      <c r="H38" s="131">
        <f t="shared" si="3"/>
        <v>-6100.06</v>
      </c>
      <c r="I38" s="131"/>
      <c r="J38" s="132">
        <f t="shared" si="4"/>
        <v>0.55796666666666661</v>
      </c>
      <c r="K38" s="133">
        <v>1185.48</v>
      </c>
    </row>
    <row r="39" spans="1:11" x14ac:dyDescent="0.15">
      <c r="A39" s="121"/>
      <c r="B39" s="121"/>
      <c r="C39" s="121"/>
      <c r="D39" s="128">
        <v>10</v>
      </c>
      <c r="E39" s="121" t="s">
        <v>81</v>
      </c>
      <c r="F39" s="129">
        <v>0</v>
      </c>
      <c r="G39" s="130">
        <v>500</v>
      </c>
      <c r="H39" s="131">
        <f t="shared" si="3"/>
        <v>-500</v>
      </c>
      <c r="I39" s="131"/>
      <c r="J39" s="132">
        <f t="shared" si="4"/>
        <v>0</v>
      </c>
      <c r="K39" s="133">
        <v>-8.9499999999999993</v>
      </c>
    </row>
    <row r="40" spans="1:11" x14ac:dyDescent="0.15">
      <c r="A40" s="121"/>
      <c r="B40" s="121"/>
      <c r="C40" s="121"/>
      <c r="D40" s="128">
        <v>11</v>
      </c>
      <c r="E40" s="121" t="s">
        <v>82</v>
      </c>
      <c r="F40" s="129">
        <v>3571.9</v>
      </c>
      <c r="G40" s="130">
        <v>6000</v>
      </c>
      <c r="H40" s="131">
        <f t="shared" si="3"/>
        <v>-2428.1</v>
      </c>
      <c r="I40" s="131"/>
      <c r="J40" s="132">
        <f t="shared" si="4"/>
        <v>0.59531666666666672</v>
      </c>
      <c r="K40" s="133">
        <v>1157.8499999999999</v>
      </c>
    </row>
    <row r="41" spans="1:11" x14ac:dyDescent="0.15">
      <c r="A41" s="121"/>
      <c r="B41" s="121"/>
      <c r="C41" s="121"/>
      <c r="D41" s="128">
        <v>12</v>
      </c>
      <c r="E41" s="121" t="s">
        <v>83</v>
      </c>
      <c r="F41" s="129">
        <v>124144.45</v>
      </c>
      <c r="G41" s="130">
        <v>168000</v>
      </c>
      <c r="H41" s="131">
        <f t="shared" si="3"/>
        <v>-43855.55</v>
      </c>
      <c r="I41" s="131"/>
      <c r="J41" s="132">
        <f t="shared" si="4"/>
        <v>0.73895505952380947</v>
      </c>
      <c r="K41" s="133">
        <v>59812.5</v>
      </c>
    </row>
    <row r="42" spans="1:11" x14ac:dyDescent="0.15">
      <c r="A42" s="121"/>
      <c r="B42" s="121"/>
      <c r="C42" s="121"/>
      <c r="D42" s="128">
        <v>13</v>
      </c>
      <c r="E42" s="121" t="s">
        <v>84</v>
      </c>
      <c r="F42" s="129">
        <v>151875.65</v>
      </c>
      <c r="G42" s="130">
        <v>160794</v>
      </c>
      <c r="H42" s="131">
        <f t="shared" si="3"/>
        <v>-8918.35</v>
      </c>
      <c r="I42" s="131"/>
      <c r="J42" s="132">
        <f t="shared" si="4"/>
        <v>0.94453555480925899</v>
      </c>
      <c r="K42" s="133">
        <v>71033.259999999995</v>
      </c>
    </row>
    <row r="43" spans="1:11" x14ac:dyDescent="0.15">
      <c r="A43" s="121"/>
      <c r="B43" s="121"/>
      <c r="C43" s="121"/>
      <c r="D43" s="128">
        <v>14</v>
      </c>
      <c r="E43" s="121" t="s">
        <v>85</v>
      </c>
      <c r="F43" s="129">
        <v>3576.87</v>
      </c>
      <c r="G43" s="130">
        <v>3000</v>
      </c>
      <c r="H43" s="131">
        <f t="shared" si="3"/>
        <v>576.87</v>
      </c>
      <c r="I43" s="131"/>
      <c r="J43" s="132">
        <f t="shared" si="4"/>
        <v>1.1922900000000001</v>
      </c>
      <c r="K43" s="133">
        <v>692.58</v>
      </c>
    </row>
    <row r="44" spans="1:11" x14ac:dyDescent="0.15">
      <c r="A44" s="121"/>
      <c r="B44" s="121"/>
      <c r="C44" s="121"/>
      <c r="D44" s="128">
        <v>15</v>
      </c>
      <c r="E44" s="121" t="s">
        <v>86</v>
      </c>
      <c r="F44" s="129">
        <v>2990.26</v>
      </c>
      <c r="G44" s="130">
        <v>4000</v>
      </c>
      <c r="H44" s="131">
        <f t="shared" si="3"/>
        <v>-1009.74</v>
      </c>
      <c r="I44" s="131"/>
      <c r="J44" s="132">
        <f t="shared" si="4"/>
        <v>0.74756500000000004</v>
      </c>
      <c r="K44" s="133">
        <v>0</v>
      </c>
    </row>
    <row r="45" spans="1:11" x14ac:dyDescent="0.15">
      <c r="A45" s="121"/>
      <c r="B45" s="121"/>
      <c r="C45" s="121"/>
      <c r="D45" s="128">
        <v>16</v>
      </c>
      <c r="E45" s="121" t="s">
        <v>87</v>
      </c>
      <c r="F45" s="129">
        <v>810</v>
      </c>
      <c r="G45" s="130">
        <v>810</v>
      </c>
      <c r="H45" s="131">
        <f t="shared" si="3"/>
        <v>0</v>
      </c>
      <c r="I45" s="131"/>
      <c r="J45" s="132">
        <v>0</v>
      </c>
      <c r="K45" s="133">
        <v>0</v>
      </c>
    </row>
    <row r="46" spans="1:11" x14ac:dyDescent="0.15">
      <c r="A46" s="121"/>
      <c r="B46" s="121"/>
      <c r="C46" s="121"/>
      <c r="D46" s="128">
        <v>17</v>
      </c>
      <c r="E46" s="121" t="s">
        <v>88</v>
      </c>
      <c r="F46" s="129">
        <v>0</v>
      </c>
      <c r="G46" s="130">
        <v>5513</v>
      </c>
      <c r="H46" s="131">
        <f t="shared" si="3"/>
        <v>-5513</v>
      </c>
      <c r="I46" s="131"/>
      <c r="J46" s="132">
        <f t="shared" ref="J46:J65" si="5">F46/G46</f>
        <v>0</v>
      </c>
      <c r="K46" s="133">
        <v>0</v>
      </c>
    </row>
    <row r="47" spans="1:11" x14ac:dyDescent="0.15">
      <c r="A47" s="121"/>
      <c r="B47" s="121"/>
      <c r="C47" s="121"/>
      <c r="D47" s="128">
        <v>18</v>
      </c>
      <c r="E47" s="121" t="s">
        <v>89</v>
      </c>
      <c r="F47" s="129">
        <v>13386.8</v>
      </c>
      <c r="G47" s="130">
        <v>21000</v>
      </c>
      <c r="H47" s="131">
        <f t="shared" si="3"/>
        <v>-7613.2</v>
      </c>
      <c r="I47" s="131"/>
      <c r="J47" s="132">
        <f t="shared" si="5"/>
        <v>0.63746666666666663</v>
      </c>
      <c r="K47" s="133">
        <v>0</v>
      </c>
    </row>
    <row r="48" spans="1:11" x14ac:dyDescent="0.15">
      <c r="A48" s="121"/>
      <c r="B48" s="121"/>
      <c r="C48" s="121"/>
      <c r="D48" s="128">
        <v>19</v>
      </c>
      <c r="E48" s="121" t="s">
        <v>90</v>
      </c>
      <c r="F48" s="129">
        <v>8970</v>
      </c>
      <c r="G48" s="130">
        <v>17940</v>
      </c>
      <c r="H48" s="131">
        <f t="shared" si="3"/>
        <v>-8970</v>
      </c>
      <c r="I48" s="131"/>
      <c r="J48" s="132">
        <f t="shared" si="5"/>
        <v>0.5</v>
      </c>
      <c r="K48" s="133">
        <v>0</v>
      </c>
    </row>
    <row r="49" spans="1:11" x14ac:dyDescent="0.15">
      <c r="A49" s="121"/>
      <c r="B49" s="121"/>
      <c r="C49" s="121"/>
      <c r="D49" s="128">
        <v>20</v>
      </c>
      <c r="E49" s="121" t="s">
        <v>91</v>
      </c>
      <c r="F49" s="129">
        <v>0</v>
      </c>
      <c r="G49" s="130">
        <v>8000</v>
      </c>
      <c r="H49" s="131">
        <f t="shared" si="3"/>
        <v>-8000</v>
      </c>
      <c r="I49" s="131"/>
      <c r="J49" s="132">
        <f t="shared" si="5"/>
        <v>0</v>
      </c>
      <c r="K49" s="133">
        <v>0</v>
      </c>
    </row>
    <row r="50" spans="1:11" ht="8.85" customHeight="1" x14ac:dyDescent="0.15">
      <c r="A50" s="121"/>
      <c r="B50" s="121"/>
      <c r="C50" s="121"/>
      <c r="D50" s="128">
        <v>21</v>
      </c>
      <c r="E50" s="121" t="s">
        <v>92</v>
      </c>
      <c r="F50" s="129">
        <v>0</v>
      </c>
      <c r="G50" s="130">
        <v>1500</v>
      </c>
      <c r="H50" s="131">
        <f t="shared" si="3"/>
        <v>-1500</v>
      </c>
      <c r="I50" s="131"/>
      <c r="J50" s="132">
        <f t="shared" si="5"/>
        <v>0</v>
      </c>
      <c r="K50" s="133">
        <v>0</v>
      </c>
    </row>
    <row r="51" spans="1:11" x14ac:dyDescent="0.15">
      <c r="A51" s="121"/>
      <c r="B51" s="121"/>
      <c r="C51" s="121"/>
      <c r="D51" s="128">
        <v>22</v>
      </c>
      <c r="E51" s="121" t="s">
        <v>93</v>
      </c>
      <c r="F51" s="129">
        <v>1471.91</v>
      </c>
      <c r="G51" s="130">
        <v>14000</v>
      </c>
      <c r="H51" s="131">
        <f t="shared" si="3"/>
        <v>-12528.09</v>
      </c>
      <c r="I51" s="131"/>
      <c r="J51" s="132">
        <f t="shared" si="5"/>
        <v>0.10513642857142858</v>
      </c>
      <c r="K51" s="133">
        <v>0</v>
      </c>
    </row>
    <row r="52" spans="1:11" x14ac:dyDescent="0.15">
      <c r="A52" s="121"/>
      <c r="B52" s="121"/>
      <c r="C52" s="121"/>
      <c r="D52" s="128">
        <v>23</v>
      </c>
      <c r="E52" s="121" t="s">
        <v>94</v>
      </c>
      <c r="F52" s="129">
        <v>21762.58</v>
      </c>
      <c r="G52" s="130">
        <v>25000</v>
      </c>
      <c r="H52" s="131">
        <f t="shared" si="3"/>
        <v>-3237.42</v>
      </c>
      <c r="I52" s="131"/>
      <c r="J52" s="132">
        <f t="shared" si="5"/>
        <v>0.87050320000000003</v>
      </c>
      <c r="K52" s="133">
        <v>1600.68</v>
      </c>
    </row>
    <row r="53" spans="1:11" x14ac:dyDescent="0.15">
      <c r="A53" s="121"/>
      <c r="B53" s="121"/>
      <c r="C53" s="121"/>
      <c r="D53" s="128">
        <v>24</v>
      </c>
      <c r="E53" s="121" t="s">
        <v>95</v>
      </c>
      <c r="F53" s="129">
        <v>10576.76</v>
      </c>
      <c r="G53" s="130">
        <v>9404</v>
      </c>
      <c r="H53" s="131">
        <f t="shared" si="3"/>
        <v>1172.76</v>
      </c>
      <c r="I53" s="131"/>
      <c r="J53" s="132">
        <f t="shared" si="5"/>
        <v>1.1247086346235644</v>
      </c>
      <c r="K53" s="133">
        <v>801.18</v>
      </c>
    </row>
    <row r="54" spans="1:11" x14ac:dyDescent="0.15">
      <c r="A54" s="121"/>
      <c r="B54" s="121"/>
      <c r="C54" s="121"/>
      <c r="D54" s="128">
        <v>25</v>
      </c>
      <c r="E54" s="121" t="s">
        <v>96</v>
      </c>
      <c r="F54" s="129">
        <v>30589.26</v>
      </c>
      <c r="G54" s="130">
        <v>44105</v>
      </c>
      <c r="H54" s="131">
        <f t="shared" si="3"/>
        <v>-13515.74</v>
      </c>
      <c r="I54" s="131"/>
      <c r="J54" s="132">
        <f t="shared" si="5"/>
        <v>0.69355537920870647</v>
      </c>
      <c r="K54" s="133">
        <v>4234.38</v>
      </c>
    </row>
    <row r="55" spans="1:11" x14ac:dyDescent="0.15">
      <c r="A55" s="121"/>
      <c r="B55" s="121"/>
      <c r="C55" s="121"/>
      <c r="D55" s="128">
        <v>26</v>
      </c>
      <c r="E55" s="121" t="s">
        <v>97</v>
      </c>
      <c r="F55" s="129">
        <v>0</v>
      </c>
      <c r="G55" s="130">
        <v>2000</v>
      </c>
      <c r="H55" s="131">
        <f t="shared" si="3"/>
        <v>-2000</v>
      </c>
      <c r="I55" s="131"/>
      <c r="J55" s="132">
        <f t="shared" si="5"/>
        <v>0</v>
      </c>
      <c r="K55" s="133">
        <v>0</v>
      </c>
    </row>
    <row r="56" spans="1:11" x14ac:dyDescent="0.15">
      <c r="A56" s="121"/>
      <c r="B56" s="121"/>
      <c r="C56" s="121"/>
      <c r="D56" s="128">
        <v>27</v>
      </c>
      <c r="E56" s="121" t="s">
        <v>98</v>
      </c>
      <c r="F56" s="129">
        <v>13625.5</v>
      </c>
      <c r="G56" s="130">
        <v>31827</v>
      </c>
      <c r="H56" s="131">
        <f t="shared" si="3"/>
        <v>-18201.5</v>
      </c>
      <c r="I56" s="131"/>
      <c r="J56" s="132">
        <f t="shared" si="5"/>
        <v>0.42811135199673234</v>
      </c>
      <c r="K56" s="133">
        <v>1666.5</v>
      </c>
    </row>
    <row r="57" spans="1:11" x14ac:dyDescent="0.15">
      <c r="A57" s="121"/>
      <c r="B57" s="121"/>
      <c r="C57" s="121"/>
      <c r="D57" s="128">
        <v>28</v>
      </c>
      <c r="E57" s="121" t="s">
        <v>99</v>
      </c>
      <c r="F57" s="129">
        <v>366.6</v>
      </c>
      <c r="G57" s="130">
        <v>1000</v>
      </c>
      <c r="H57" s="131">
        <f t="shared" si="3"/>
        <v>-633.4</v>
      </c>
      <c r="I57" s="131"/>
      <c r="J57" s="132">
        <f t="shared" si="5"/>
        <v>0.36660000000000004</v>
      </c>
      <c r="K57" s="133">
        <v>73.319999999999993</v>
      </c>
    </row>
    <row r="58" spans="1:11" x14ac:dyDescent="0.15">
      <c r="A58" s="121"/>
      <c r="B58" s="121"/>
      <c r="C58" s="121"/>
      <c r="D58" s="128">
        <v>29</v>
      </c>
      <c r="E58" s="121" t="s">
        <v>100</v>
      </c>
      <c r="F58" s="129">
        <v>0</v>
      </c>
      <c r="G58" s="130">
        <v>1650</v>
      </c>
      <c r="H58" s="131">
        <f t="shared" si="3"/>
        <v>-1650</v>
      </c>
      <c r="I58" s="131"/>
      <c r="J58" s="132">
        <f t="shared" si="5"/>
        <v>0</v>
      </c>
      <c r="K58" s="133">
        <v>0</v>
      </c>
    </row>
    <row r="59" spans="1:11" x14ac:dyDescent="0.15">
      <c r="A59" s="121"/>
      <c r="B59" s="121"/>
      <c r="C59" s="121"/>
      <c r="D59" s="128">
        <v>30</v>
      </c>
      <c r="E59" s="121" t="s">
        <v>101</v>
      </c>
      <c r="F59" s="129">
        <v>2670.47</v>
      </c>
      <c r="G59" s="130">
        <v>4000</v>
      </c>
      <c r="H59" s="131">
        <f t="shared" si="3"/>
        <v>-1329.53</v>
      </c>
      <c r="I59" s="131"/>
      <c r="J59" s="132">
        <f t="shared" si="5"/>
        <v>0.66761749999999997</v>
      </c>
      <c r="K59" s="133">
        <v>658.31</v>
      </c>
    </row>
    <row r="60" spans="1:11" x14ac:dyDescent="0.15">
      <c r="A60" s="121"/>
      <c r="B60" s="121"/>
      <c r="C60" s="121"/>
      <c r="D60" s="128">
        <v>31</v>
      </c>
      <c r="E60" s="121" t="s">
        <v>102</v>
      </c>
      <c r="F60" s="129">
        <v>0</v>
      </c>
      <c r="G60" s="130">
        <v>15000</v>
      </c>
      <c r="H60" s="131">
        <f t="shared" si="3"/>
        <v>-15000</v>
      </c>
      <c r="I60" s="131"/>
      <c r="J60" s="132">
        <f t="shared" si="5"/>
        <v>0</v>
      </c>
      <c r="K60" s="133">
        <v>0</v>
      </c>
    </row>
    <row r="61" spans="1:11" x14ac:dyDescent="0.15">
      <c r="A61" s="121"/>
      <c r="B61" s="121"/>
      <c r="C61" s="121"/>
      <c r="D61" s="128">
        <v>32</v>
      </c>
      <c r="E61" s="121" t="s">
        <v>103</v>
      </c>
      <c r="F61" s="129">
        <v>0</v>
      </c>
      <c r="G61" s="130">
        <v>0</v>
      </c>
      <c r="H61" s="131">
        <f t="shared" si="3"/>
        <v>0</v>
      </c>
      <c r="I61" s="131"/>
      <c r="J61" s="132">
        <v>0</v>
      </c>
      <c r="K61" s="133">
        <v>0</v>
      </c>
    </row>
    <row r="62" spans="1:11" x14ac:dyDescent="0.15">
      <c r="A62" s="121"/>
      <c r="B62" s="121"/>
      <c r="C62" s="121"/>
      <c r="D62" s="128">
        <v>33</v>
      </c>
      <c r="E62" s="121" t="s">
        <v>104</v>
      </c>
      <c r="F62" s="129">
        <v>6809.95</v>
      </c>
      <c r="G62" s="130">
        <v>7500</v>
      </c>
      <c r="H62" s="131">
        <f t="shared" si="3"/>
        <v>-690.05</v>
      </c>
      <c r="I62" s="131"/>
      <c r="J62" s="132">
        <f t="shared" si="5"/>
        <v>0.90799333333333332</v>
      </c>
      <c r="K62" s="133">
        <v>443.16</v>
      </c>
    </row>
    <row r="63" spans="1:11" x14ac:dyDescent="0.15">
      <c r="A63" s="121"/>
      <c r="B63" s="121"/>
      <c r="C63" s="121"/>
      <c r="D63" s="128">
        <v>34</v>
      </c>
      <c r="E63" s="121" t="s">
        <v>105</v>
      </c>
      <c r="F63" s="129">
        <v>58713.34</v>
      </c>
      <c r="G63" s="130">
        <v>80846</v>
      </c>
      <c r="H63" s="131">
        <f t="shared" si="3"/>
        <v>-22132.66</v>
      </c>
      <c r="I63" s="131"/>
      <c r="J63" s="132">
        <f t="shared" si="5"/>
        <v>0.72623679588353163</v>
      </c>
      <c r="K63" s="133">
        <v>2290.63</v>
      </c>
    </row>
    <row r="64" spans="1:11" x14ac:dyDescent="0.15">
      <c r="A64" s="121"/>
      <c r="B64" s="121"/>
      <c r="C64" s="121"/>
      <c r="D64" s="128">
        <v>35</v>
      </c>
      <c r="E64" s="121" t="s">
        <v>106</v>
      </c>
      <c r="F64" s="129">
        <v>931.48</v>
      </c>
      <c r="G64" s="130">
        <v>46629</v>
      </c>
      <c r="H64" s="131">
        <f t="shared" si="3"/>
        <v>-45697.52</v>
      </c>
      <c r="I64" s="131"/>
      <c r="J64" s="132">
        <f t="shared" si="5"/>
        <v>1.9976409530549657E-2</v>
      </c>
      <c r="K64" s="133">
        <v>10592.04</v>
      </c>
    </row>
    <row r="65" spans="1:11" x14ac:dyDescent="0.15">
      <c r="A65" s="99"/>
      <c r="B65" s="99"/>
      <c r="C65" s="99"/>
      <c r="D65" s="116" t="s">
        <v>107</v>
      </c>
      <c r="E65" s="99"/>
      <c r="F65" s="134">
        <f>SUM(F30:F64)</f>
        <v>573226.68999999994</v>
      </c>
      <c r="G65" s="134">
        <f t="shared" ref="G65:H65" si="6">SUM(G30:G64)</f>
        <v>831235</v>
      </c>
      <c r="H65" s="134">
        <f t="shared" si="6"/>
        <v>-258008.30999999997</v>
      </c>
      <c r="I65" s="134"/>
      <c r="J65" s="135">
        <f t="shared" si="5"/>
        <v>0.68960846210758686</v>
      </c>
      <c r="K65" s="136">
        <f>SUM(K30:K64)</f>
        <v>170230.16</v>
      </c>
    </row>
    <row r="66" spans="1:11" s="105" customFormat="1" x14ac:dyDescent="0.15">
      <c r="A66" s="116"/>
      <c r="B66" s="116" t="s">
        <v>108</v>
      </c>
      <c r="C66" s="99"/>
      <c r="D66" s="99"/>
      <c r="E66" s="99"/>
      <c r="F66" s="134">
        <f>ROUND(F9+F27-F65,5)</f>
        <v>1050011.3600000001</v>
      </c>
      <c r="G66" s="134">
        <f>ROUND(G9+G27-G65,5)</f>
        <v>337278</v>
      </c>
      <c r="H66" s="134">
        <f>ROUND((F66-G66),5)</f>
        <v>712733.36</v>
      </c>
      <c r="I66" s="134"/>
      <c r="J66" s="135"/>
      <c r="K66" s="136"/>
    </row>
    <row r="67" spans="1:11" hidden="1" x14ac:dyDescent="0.15">
      <c r="A67" s="121"/>
      <c r="B67" s="121"/>
      <c r="C67" s="121"/>
      <c r="D67" s="121"/>
      <c r="E67" s="121"/>
      <c r="G67" s="124"/>
      <c r="H67" s="125"/>
      <c r="I67" s="125"/>
    </row>
    <row r="68" spans="1:11" x14ac:dyDescent="0.15">
      <c r="A68" s="121"/>
      <c r="B68" s="121"/>
      <c r="C68" s="121"/>
      <c r="D68" s="121"/>
      <c r="E68" s="121"/>
      <c r="G68" s="124"/>
      <c r="H68" s="125"/>
      <c r="I68" s="125"/>
    </row>
    <row r="69" spans="1:11" x14ac:dyDescent="0.15">
      <c r="A69" s="121"/>
      <c r="B69" s="122" t="s">
        <v>109</v>
      </c>
      <c r="C69" s="121"/>
      <c r="D69" s="121"/>
      <c r="E69" s="121"/>
      <c r="G69" s="124"/>
      <c r="H69" s="125"/>
      <c r="I69" s="125"/>
    </row>
    <row r="70" spans="1:11" x14ac:dyDescent="0.15">
      <c r="A70" s="121"/>
      <c r="B70" s="121"/>
      <c r="C70" s="121"/>
      <c r="D70" s="122" t="s">
        <v>110</v>
      </c>
      <c r="E70" s="104"/>
      <c r="G70" s="124"/>
      <c r="H70" s="125"/>
      <c r="I70" s="125"/>
    </row>
    <row r="71" spans="1:11" x14ac:dyDescent="0.15">
      <c r="A71" s="121"/>
      <c r="B71" s="121"/>
      <c r="C71" s="121"/>
      <c r="D71" s="128">
        <v>1</v>
      </c>
      <c r="E71" s="121" t="s">
        <v>111</v>
      </c>
      <c r="F71" s="129">
        <v>0</v>
      </c>
      <c r="G71" s="130">
        <v>225000</v>
      </c>
      <c r="H71" s="131">
        <f t="shared" ref="H71:H75" si="7">ROUND((F71-G71),5)</f>
        <v>-225000</v>
      </c>
      <c r="I71" s="131"/>
      <c r="J71" s="132">
        <v>0</v>
      </c>
      <c r="K71" s="139">
        <v>0</v>
      </c>
    </row>
    <row r="72" spans="1:11" x14ac:dyDescent="0.15">
      <c r="A72" s="121"/>
      <c r="B72" s="121"/>
      <c r="C72" s="121"/>
      <c r="D72" s="128">
        <v>2</v>
      </c>
      <c r="E72" s="121" t="s">
        <v>112</v>
      </c>
      <c r="F72" s="129">
        <v>0</v>
      </c>
      <c r="G72" s="130">
        <v>0</v>
      </c>
      <c r="H72" s="131">
        <f t="shared" si="7"/>
        <v>0</v>
      </c>
      <c r="I72" s="131"/>
      <c r="J72" s="132">
        <v>0</v>
      </c>
      <c r="K72" s="139">
        <v>0</v>
      </c>
    </row>
    <row r="73" spans="1:11" x14ac:dyDescent="0.15">
      <c r="A73" s="121"/>
      <c r="B73" s="121"/>
      <c r="C73" s="121"/>
      <c r="D73" s="128">
        <v>3</v>
      </c>
      <c r="E73" s="121" t="s">
        <v>113</v>
      </c>
      <c r="F73" s="129">
        <v>0</v>
      </c>
      <c r="G73" s="130">
        <v>0</v>
      </c>
      <c r="H73" s="131">
        <f t="shared" si="7"/>
        <v>0</v>
      </c>
      <c r="I73" s="131"/>
      <c r="J73" s="132">
        <v>0</v>
      </c>
      <c r="K73" s="139">
        <v>0</v>
      </c>
    </row>
    <row r="74" spans="1:11" x14ac:dyDescent="0.15">
      <c r="A74" s="121"/>
      <c r="B74" s="121"/>
      <c r="C74" s="121"/>
      <c r="D74" s="128">
        <v>4</v>
      </c>
      <c r="E74" s="121" t="s">
        <v>114</v>
      </c>
      <c r="F74" s="129">
        <v>0</v>
      </c>
      <c r="G74" s="130">
        <v>0</v>
      </c>
      <c r="H74" s="131">
        <f t="shared" si="7"/>
        <v>0</v>
      </c>
      <c r="I74" s="131"/>
      <c r="J74" s="132">
        <v>0</v>
      </c>
      <c r="K74" s="139">
        <v>0</v>
      </c>
    </row>
    <row r="75" spans="1:11" x14ac:dyDescent="0.15">
      <c r="A75" s="121"/>
      <c r="B75" s="121"/>
      <c r="C75" s="121"/>
      <c r="D75" s="128">
        <v>5</v>
      </c>
      <c r="E75" s="121" t="s">
        <v>115</v>
      </c>
      <c r="F75" s="129">
        <v>18459.72</v>
      </c>
      <c r="G75" s="130">
        <v>0</v>
      </c>
      <c r="H75" s="131">
        <f t="shared" si="7"/>
        <v>18459.72</v>
      </c>
      <c r="I75" s="131"/>
      <c r="J75" s="132">
        <v>0</v>
      </c>
      <c r="K75" s="139">
        <v>0</v>
      </c>
    </row>
    <row r="76" spans="1:11" x14ac:dyDescent="0.15">
      <c r="A76" s="99"/>
      <c r="B76" s="99"/>
      <c r="C76" s="116"/>
      <c r="D76" s="116" t="s">
        <v>116</v>
      </c>
      <c r="E76" s="116"/>
      <c r="F76" s="134">
        <f>ROUND(SUM(F70:F75),5)</f>
        <v>18459.72</v>
      </c>
      <c r="G76" s="134">
        <f>ROUND(SUM(G70:G75),5)</f>
        <v>225000</v>
      </c>
      <c r="H76" s="134">
        <f>ROUND((F76-G76),5)</f>
        <v>-206540.28</v>
      </c>
      <c r="I76" s="134"/>
      <c r="J76" s="135">
        <f>F76/G76</f>
        <v>8.2043200000000011E-2</v>
      </c>
      <c r="K76" s="140">
        <f>SUM(K71:K75)</f>
        <v>0</v>
      </c>
    </row>
    <row r="77" spans="1:11" x14ac:dyDescent="0.15">
      <c r="A77" s="99"/>
      <c r="B77" s="116" t="s">
        <v>117</v>
      </c>
      <c r="C77" s="99"/>
      <c r="D77" s="99"/>
      <c r="E77" s="99"/>
      <c r="F77" s="134">
        <f>ROUND(F69-F76,5)</f>
        <v>-18459.72</v>
      </c>
      <c r="G77" s="134">
        <f>ROUND(G69-G76,5)</f>
        <v>-225000</v>
      </c>
      <c r="H77" s="134">
        <f>ROUND((F77-G77),5)</f>
        <v>206540.28</v>
      </c>
      <c r="I77" s="134"/>
      <c r="J77" s="135"/>
      <c r="K77" s="136"/>
    </row>
    <row r="78" spans="1:11" x14ac:dyDescent="0.15">
      <c r="A78" s="99"/>
      <c r="B78" s="99"/>
      <c r="C78" s="99"/>
      <c r="D78" s="99"/>
      <c r="E78" s="99"/>
      <c r="F78" s="129"/>
      <c r="G78" s="117"/>
      <c r="H78" s="129"/>
      <c r="I78" s="129"/>
      <c r="J78" s="141"/>
      <c r="K78" s="142"/>
    </row>
    <row r="79" spans="1:11" s="105" customFormat="1" x14ac:dyDescent="0.15">
      <c r="B79" s="116" t="s">
        <v>118</v>
      </c>
      <c r="C79" s="116"/>
      <c r="D79" s="116"/>
      <c r="E79" s="116"/>
      <c r="F79" s="143">
        <f>ROUND(F66+F77,5)</f>
        <v>1031551.64</v>
      </c>
      <c r="G79" s="143">
        <f>ROUND(G66+G77,5)</f>
        <v>112278</v>
      </c>
      <c r="H79" s="143">
        <f>ROUND(H66+H77,5)</f>
        <v>919273.64</v>
      </c>
      <c r="I79" s="143"/>
      <c r="J79" s="144"/>
      <c r="K79" s="143">
        <f>SUM(K26-(K65+K76))</f>
        <v>22104.859999999986</v>
      </c>
    </row>
  </sheetData>
  <mergeCells count="2">
    <mergeCell ref="B3:C3"/>
    <mergeCell ref="F6:K6"/>
  </mergeCells>
  <pageMargins left="0.4" right="0.5" top="0.4" bottom="0.6" header="0.3" footer="0.25"/>
  <pageSetup orientation="portrait" errors="blank" r:id="rId1"/>
  <headerFooter>
    <oddFooter>&amp;L&amp;"Arial,Regular"&amp;6Page &amp;P - As of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F0A8-AAE3-4CF4-AD1C-E07D329F9786}">
  <sheetPr>
    <tabColor rgb="FF6600FF"/>
  </sheetPr>
  <dimension ref="A1:M76"/>
  <sheetViews>
    <sheetView zoomScale="110" zoomScaleNormal="110" workbookViewId="0">
      <selection activeCell="G22" sqref="G22:G23"/>
    </sheetView>
  </sheetViews>
  <sheetFormatPr defaultColWidth="11" defaultRowHeight="9.6" x14ac:dyDescent="0.2"/>
  <cols>
    <col min="1" max="3" width="3" style="175" customWidth="1"/>
    <col min="4" max="4" width="4.88671875" style="175" customWidth="1"/>
    <col min="5" max="5" width="29.88671875" style="175" customWidth="1"/>
    <col min="6" max="6" width="9.77734375" style="152" customWidth="1"/>
    <col min="7" max="7" width="10.21875" style="176" customWidth="1"/>
    <col min="8" max="8" width="10" style="152" customWidth="1"/>
    <col min="9" max="9" width="2.88671875" style="152" customWidth="1"/>
    <col min="10" max="10" width="8.6640625" style="163" customWidth="1"/>
    <col min="11" max="11" width="9.5546875" style="164" customWidth="1"/>
    <col min="12" max="12" width="3.21875" style="152" customWidth="1"/>
    <col min="13" max="16384" width="11" style="152"/>
  </cols>
  <sheetData>
    <row r="1" spans="1:13" s="78" customFormat="1" ht="7.8" x14ac:dyDescent="0.15">
      <c r="A1" s="75"/>
      <c r="B1" s="76"/>
      <c r="C1" s="77"/>
      <c r="D1" s="76"/>
      <c r="E1" s="76" t="s">
        <v>0</v>
      </c>
      <c r="F1" s="77"/>
      <c r="H1" s="77"/>
      <c r="I1" s="79"/>
      <c r="J1" s="79"/>
      <c r="K1" s="80"/>
      <c r="L1" s="81"/>
      <c r="M1" s="83"/>
    </row>
    <row r="2" spans="1:13" s="87" customFormat="1" ht="12" x14ac:dyDescent="0.25">
      <c r="A2" s="84"/>
      <c r="B2" s="85"/>
      <c r="C2" s="86"/>
      <c r="D2" s="85"/>
      <c r="E2" s="85" t="s">
        <v>119</v>
      </c>
      <c r="F2" s="86"/>
      <c r="H2" s="86"/>
      <c r="I2" s="88"/>
      <c r="J2" s="88"/>
      <c r="K2" s="88"/>
      <c r="L2" s="89"/>
      <c r="M2" s="90"/>
    </row>
    <row r="3" spans="1:13" s="93" customFormat="1" ht="10.199999999999999" x14ac:dyDescent="0.2">
      <c r="A3" s="91"/>
      <c r="B3" s="663"/>
      <c r="C3" s="663"/>
      <c r="D3" s="92"/>
      <c r="E3" s="92">
        <f>'[11]OA To Do &amp; Notes'!D3</f>
        <v>44652</v>
      </c>
      <c r="F3" s="92"/>
      <c r="H3" s="94"/>
      <c r="I3" s="95"/>
      <c r="J3" s="95"/>
      <c r="K3" s="96"/>
      <c r="L3" s="97"/>
      <c r="M3" s="98"/>
    </row>
    <row r="4" spans="1:13" x14ac:dyDescent="0.2">
      <c r="A4" s="109"/>
      <c r="B4" s="147"/>
      <c r="C4" s="147"/>
      <c r="D4" s="147"/>
      <c r="E4" s="147"/>
      <c r="F4" s="148"/>
      <c r="G4" s="149"/>
      <c r="H4" s="148"/>
      <c r="I4" s="148"/>
      <c r="J4" s="150"/>
      <c r="K4" s="151"/>
    </row>
    <row r="5" spans="1:13" x14ac:dyDescent="0.2">
      <c r="A5" s="147"/>
      <c r="B5" s="147"/>
      <c r="C5" s="147"/>
      <c r="D5" s="147"/>
      <c r="E5" s="147"/>
      <c r="F5" s="148"/>
      <c r="G5" s="149"/>
      <c r="H5" s="148"/>
      <c r="I5" s="148"/>
      <c r="J5" s="154"/>
      <c r="K5" s="151"/>
    </row>
    <row r="6" spans="1:13" ht="12.75" customHeight="1" x14ac:dyDescent="0.25">
      <c r="A6" s="147"/>
      <c r="B6" s="147"/>
      <c r="C6" s="147"/>
      <c r="D6" s="147"/>
      <c r="E6" s="147"/>
      <c r="F6" s="664">
        <f>'[11]OA To Do &amp; Notes'!D3</f>
        <v>44652</v>
      </c>
      <c r="G6" s="665"/>
      <c r="H6" s="665"/>
      <c r="I6" s="665"/>
      <c r="J6" s="665"/>
      <c r="K6" s="666"/>
    </row>
    <row r="7" spans="1:13" s="153" customFormat="1" ht="19.2" x14ac:dyDescent="0.2">
      <c r="A7" s="109"/>
      <c r="B7" s="109"/>
      <c r="C7" s="109"/>
      <c r="D7" s="109"/>
      <c r="E7" s="147"/>
      <c r="F7" s="111" t="s">
        <v>48</v>
      </c>
      <c r="G7" s="155" t="s">
        <v>49</v>
      </c>
      <c r="H7" s="112" t="s">
        <v>50</v>
      </c>
      <c r="I7" s="155"/>
      <c r="J7" s="113" t="s">
        <v>51</v>
      </c>
      <c r="K7" s="114" t="s">
        <v>52</v>
      </c>
    </row>
    <row r="8" spans="1:13" s="153" customFormat="1" x14ac:dyDescent="0.2">
      <c r="A8" s="109"/>
      <c r="B8" s="109"/>
      <c r="C8" s="109"/>
      <c r="D8" s="109"/>
      <c r="E8" s="147"/>
      <c r="F8" s="156"/>
      <c r="G8" s="157"/>
      <c r="H8" s="157"/>
      <c r="I8" s="157"/>
      <c r="J8" s="158"/>
      <c r="K8" s="159"/>
    </row>
    <row r="9" spans="1:13" x14ac:dyDescent="0.2">
      <c r="A9" s="160"/>
      <c r="B9" s="160" t="s">
        <v>53</v>
      </c>
      <c r="C9" s="160"/>
      <c r="D9" s="160"/>
      <c r="E9" s="160"/>
      <c r="F9" s="161"/>
      <c r="G9" s="162"/>
      <c r="H9" s="161"/>
      <c r="I9" s="161"/>
    </row>
    <row r="10" spans="1:13" x14ac:dyDescent="0.2">
      <c r="A10" s="160"/>
      <c r="B10" s="160" t="s">
        <v>71</v>
      </c>
      <c r="C10" s="160"/>
      <c r="D10" s="160"/>
      <c r="E10" s="160"/>
      <c r="F10" s="161"/>
      <c r="G10" s="162"/>
      <c r="H10" s="161"/>
      <c r="I10" s="161"/>
    </row>
    <row r="11" spans="1:13" x14ac:dyDescent="0.2">
      <c r="A11" s="160"/>
      <c r="B11" s="160"/>
      <c r="C11" s="160" t="s">
        <v>106</v>
      </c>
      <c r="D11" s="160"/>
      <c r="E11" s="160"/>
      <c r="F11" s="161"/>
      <c r="G11" s="162"/>
      <c r="H11" s="161"/>
      <c r="I11" s="161"/>
    </row>
    <row r="12" spans="1:13" x14ac:dyDescent="0.2">
      <c r="A12" s="160"/>
      <c r="B12" s="160"/>
      <c r="C12" s="160"/>
      <c r="D12" s="160"/>
      <c r="E12" s="160"/>
      <c r="F12" s="161"/>
      <c r="G12" s="162"/>
      <c r="H12" s="161"/>
      <c r="I12" s="161"/>
    </row>
    <row r="13" spans="1:13" x14ac:dyDescent="0.2">
      <c r="A13" s="160"/>
      <c r="B13" s="160"/>
      <c r="C13" s="165"/>
      <c r="D13" s="160" t="s">
        <v>120</v>
      </c>
      <c r="E13" s="165"/>
      <c r="F13" s="161"/>
      <c r="G13" s="162"/>
      <c r="H13" s="161"/>
      <c r="I13" s="161"/>
    </row>
    <row r="14" spans="1:13" x14ac:dyDescent="0.2">
      <c r="A14" s="160"/>
      <c r="B14" s="160"/>
      <c r="C14" s="165"/>
      <c r="D14" s="160"/>
      <c r="E14" s="165"/>
      <c r="F14" s="161"/>
      <c r="G14" s="162"/>
      <c r="H14" s="161"/>
      <c r="I14" s="161"/>
    </row>
    <row r="15" spans="1:13" x14ac:dyDescent="0.2">
      <c r="A15" s="160"/>
      <c r="B15" s="160"/>
      <c r="C15" s="165"/>
      <c r="D15" s="166">
        <v>1</v>
      </c>
      <c r="E15" s="165" t="s">
        <v>121</v>
      </c>
      <c r="F15" s="167">
        <v>-20357.52</v>
      </c>
      <c r="G15" s="168">
        <v>-19603</v>
      </c>
      <c r="H15" s="167">
        <f>ROUND((F15-G15),5)</f>
        <v>-754.52</v>
      </c>
      <c r="I15" s="167"/>
      <c r="J15" s="169">
        <f>F15/G15</f>
        <v>1.0384900270366781</v>
      </c>
      <c r="K15" s="170">
        <v>0</v>
      </c>
    </row>
    <row r="16" spans="1:13" x14ac:dyDescent="0.2">
      <c r="A16" s="160"/>
      <c r="B16" s="160"/>
      <c r="C16" s="165"/>
      <c r="D16" s="166">
        <v>2</v>
      </c>
      <c r="E16" s="165" t="s">
        <v>122</v>
      </c>
      <c r="F16" s="167">
        <v>-1172.8</v>
      </c>
      <c r="G16" s="168">
        <v>-4214</v>
      </c>
      <c r="H16" s="167">
        <f>ROUND((F16-G16),5)</f>
        <v>3041.2</v>
      </c>
      <c r="I16" s="167"/>
      <c r="J16" s="169">
        <f t="shared" ref="J16:J35" si="0">F16/G16</f>
        <v>0.27831039392501183</v>
      </c>
      <c r="K16" s="170">
        <v>0</v>
      </c>
    </row>
    <row r="17" spans="1:11" x14ac:dyDescent="0.2">
      <c r="A17" s="160"/>
      <c r="B17" s="160"/>
      <c r="C17" s="165"/>
      <c r="D17" s="166">
        <v>3</v>
      </c>
      <c r="E17" s="165" t="s">
        <v>123</v>
      </c>
      <c r="F17" s="167">
        <v>-13608</v>
      </c>
      <c r="G17" s="168">
        <v>-16376</v>
      </c>
      <c r="H17" s="167">
        <f>ROUND((F17-G17),5)</f>
        <v>2768</v>
      </c>
      <c r="I17" s="167"/>
      <c r="J17" s="169">
        <f t="shared" si="0"/>
        <v>0.83097215437225203</v>
      </c>
      <c r="K17" s="170">
        <v>-1096</v>
      </c>
    </row>
    <row r="18" spans="1:11" x14ac:dyDescent="0.2">
      <c r="A18" s="160"/>
      <c r="B18" s="160"/>
      <c r="C18" s="165"/>
      <c r="D18" s="166">
        <v>4</v>
      </c>
      <c r="E18" s="165" t="s">
        <v>124</v>
      </c>
      <c r="F18" s="167">
        <v>-532</v>
      </c>
      <c r="G18" s="168">
        <v>-600</v>
      </c>
      <c r="H18" s="167">
        <f>ROUND((F18-G18),5)</f>
        <v>68</v>
      </c>
      <c r="I18" s="167"/>
      <c r="J18" s="169">
        <f t="shared" si="0"/>
        <v>0.88666666666666671</v>
      </c>
      <c r="K18" s="170">
        <v>-32</v>
      </c>
    </row>
    <row r="19" spans="1:11" x14ac:dyDescent="0.2">
      <c r="A19" s="147"/>
      <c r="B19" s="147"/>
      <c r="C19" s="147"/>
      <c r="D19" s="147" t="s">
        <v>125</v>
      </c>
      <c r="E19" s="147"/>
      <c r="F19" s="171">
        <f>ROUND(SUM(F13:F18),5)</f>
        <v>-35670.32</v>
      </c>
      <c r="G19" s="171">
        <f>ROUND(SUM(G13:G18),5)</f>
        <v>-40793</v>
      </c>
      <c r="H19" s="171">
        <f>ROUND((F19-G19),5)</f>
        <v>5122.68</v>
      </c>
      <c r="I19" s="172"/>
      <c r="J19" s="173">
        <f t="shared" si="0"/>
        <v>0.87442257250018385</v>
      </c>
      <c r="K19" s="174">
        <f>SUM(K15:K18)</f>
        <v>-1128</v>
      </c>
    </row>
    <row r="20" spans="1:11" x14ac:dyDescent="0.2">
      <c r="A20" s="160"/>
      <c r="B20" s="160"/>
      <c r="C20" s="160"/>
      <c r="D20" s="160"/>
      <c r="E20" s="160"/>
      <c r="F20" s="161"/>
      <c r="G20" s="162"/>
      <c r="H20" s="161"/>
      <c r="I20" s="161"/>
    </row>
    <row r="21" spans="1:11" x14ac:dyDescent="0.2">
      <c r="A21" s="160"/>
      <c r="B21" s="160"/>
      <c r="C21" s="160"/>
      <c r="D21" s="160"/>
      <c r="E21" s="160"/>
      <c r="F21" s="161"/>
      <c r="G21" s="162"/>
      <c r="H21" s="161"/>
      <c r="I21" s="161"/>
    </row>
    <row r="22" spans="1:11" x14ac:dyDescent="0.2">
      <c r="A22" s="160"/>
      <c r="B22" s="160"/>
      <c r="C22" s="160"/>
      <c r="D22" s="160" t="s">
        <v>126</v>
      </c>
      <c r="E22" s="160"/>
      <c r="F22" s="161"/>
      <c r="G22" s="162"/>
      <c r="H22" s="161"/>
      <c r="I22" s="161"/>
    </row>
    <row r="23" spans="1:11" x14ac:dyDescent="0.2">
      <c r="A23" s="160"/>
      <c r="B23" s="160"/>
      <c r="C23" s="160"/>
      <c r="D23" s="160"/>
      <c r="E23" s="160"/>
      <c r="F23" s="161"/>
      <c r="G23" s="162"/>
      <c r="H23" s="161"/>
      <c r="I23" s="161"/>
    </row>
    <row r="24" spans="1:11" x14ac:dyDescent="0.2">
      <c r="A24" s="160"/>
      <c r="B24" s="160"/>
      <c r="C24" s="160"/>
      <c r="D24" s="166">
        <v>1</v>
      </c>
      <c r="E24" s="165" t="s">
        <v>127</v>
      </c>
      <c r="F24" s="167">
        <v>17265.150000000001</v>
      </c>
      <c r="G24" s="168">
        <v>17311</v>
      </c>
      <c r="H24" s="167">
        <f t="shared" ref="H24:H35" si="1">ROUND((F24-G24),5)</f>
        <v>-45.85</v>
      </c>
      <c r="I24" s="167"/>
      <c r="J24" s="169">
        <f t="shared" si="0"/>
        <v>0.99735139506672066</v>
      </c>
      <c r="K24" s="170">
        <v>8523.51</v>
      </c>
    </row>
    <row r="25" spans="1:11" x14ac:dyDescent="0.2">
      <c r="A25" s="160"/>
      <c r="B25" s="160"/>
      <c r="C25" s="160"/>
      <c r="D25" s="166">
        <v>2</v>
      </c>
      <c r="E25" s="165" t="s">
        <v>128</v>
      </c>
      <c r="F25" s="167">
        <v>0</v>
      </c>
      <c r="G25" s="168">
        <v>28500</v>
      </c>
      <c r="H25" s="167">
        <f t="shared" si="1"/>
        <v>-28500</v>
      </c>
      <c r="I25" s="167"/>
      <c r="J25" s="169">
        <f t="shared" si="0"/>
        <v>0</v>
      </c>
      <c r="K25" s="170">
        <v>0</v>
      </c>
    </row>
    <row r="26" spans="1:11" x14ac:dyDescent="0.2">
      <c r="A26" s="160"/>
      <c r="B26" s="160"/>
      <c r="C26" s="160"/>
      <c r="D26" s="166">
        <v>3</v>
      </c>
      <c r="E26" s="165" t="s">
        <v>129</v>
      </c>
      <c r="F26" s="167">
        <v>7194.67</v>
      </c>
      <c r="G26" s="168">
        <v>11000</v>
      </c>
      <c r="H26" s="167">
        <f t="shared" si="1"/>
        <v>-3805.33</v>
      </c>
      <c r="I26" s="167"/>
      <c r="J26" s="169">
        <f t="shared" si="0"/>
        <v>0.65406090909090908</v>
      </c>
      <c r="K26" s="170">
        <v>815.44</v>
      </c>
    </row>
    <row r="27" spans="1:11" x14ac:dyDescent="0.2">
      <c r="A27" s="160"/>
      <c r="B27" s="160"/>
      <c r="C27" s="160"/>
      <c r="D27" s="166">
        <v>4</v>
      </c>
      <c r="E27" s="165" t="s">
        <v>130</v>
      </c>
      <c r="F27" s="167">
        <v>1701.39</v>
      </c>
      <c r="G27" s="168">
        <v>4000</v>
      </c>
      <c r="H27" s="167">
        <f t="shared" si="1"/>
        <v>-2298.61</v>
      </c>
      <c r="I27" s="167"/>
      <c r="J27" s="169">
        <f t="shared" si="0"/>
        <v>0.42534750000000004</v>
      </c>
      <c r="K27" s="170">
        <v>0</v>
      </c>
    </row>
    <row r="28" spans="1:11" x14ac:dyDescent="0.2">
      <c r="A28" s="160"/>
      <c r="B28" s="160"/>
      <c r="C28" s="160"/>
      <c r="D28" s="166">
        <v>5</v>
      </c>
      <c r="E28" s="165" t="s">
        <v>131</v>
      </c>
      <c r="F28" s="167">
        <v>1574.01</v>
      </c>
      <c r="G28" s="168">
        <v>4450</v>
      </c>
      <c r="H28" s="167">
        <f t="shared" si="1"/>
        <v>-2875.99</v>
      </c>
      <c r="I28" s="167"/>
      <c r="J28" s="169">
        <f t="shared" si="0"/>
        <v>0.35371011235955058</v>
      </c>
      <c r="K28" s="170">
        <v>0</v>
      </c>
    </row>
    <row r="29" spans="1:11" x14ac:dyDescent="0.2">
      <c r="A29" s="160"/>
      <c r="B29" s="160"/>
      <c r="C29" s="160"/>
      <c r="D29" s="166">
        <v>6</v>
      </c>
      <c r="E29" s="165" t="s">
        <v>132</v>
      </c>
      <c r="F29" s="167">
        <v>997.48</v>
      </c>
      <c r="G29" s="168">
        <v>2400</v>
      </c>
      <c r="H29" s="167">
        <f t="shared" si="1"/>
        <v>-1402.52</v>
      </c>
      <c r="I29" s="167"/>
      <c r="J29" s="169">
        <f t="shared" si="0"/>
        <v>0.41561666666666669</v>
      </c>
      <c r="K29" s="170">
        <v>173.86</v>
      </c>
    </row>
    <row r="30" spans="1:11" x14ac:dyDescent="0.2">
      <c r="A30" s="160"/>
      <c r="B30" s="160"/>
      <c r="C30" s="160"/>
      <c r="D30" s="166">
        <v>7</v>
      </c>
      <c r="E30" s="165" t="s">
        <v>133</v>
      </c>
      <c r="F30" s="167">
        <v>1525.29</v>
      </c>
      <c r="G30" s="168">
        <v>2365</v>
      </c>
      <c r="H30" s="167">
        <f t="shared" si="1"/>
        <v>-839.71</v>
      </c>
      <c r="I30" s="167"/>
      <c r="J30" s="169">
        <f t="shared" si="0"/>
        <v>0.64494291754756872</v>
      </c>
      <c r="K30" s="170">
        <v>212.31</v>
      </c>
    </row>
    <row r="31" spans="1:11" x14ac:dyDescent="0.2">
      <c r="A31" s="160"/>
      <c r="B31" s="160"/>
      <c r="C31" s="160"/>
      <c r="D31" s="166">
        <v>8</v>
      </c>
      <c r="E31" s="165" t="s">
        <v>134</v>
      </c>
      <c r="F31" s="167">
        <v>0</v>
      </c>
      <c r="G31" s="168">
        <v>800</v>
      </c>
      <c r="H31" s="167">
        <f t="shared" si="1"/>
        <v>-800</v>
      </c>
      <c r="I31" s="167"/>
      <c r="J31" s="169">
        <f t="shared" si="0"/>
        <v>0</v>
      </c>
      <c r="K31" s="170">
        <v>0</v>
      </c>
    </row>
    <row r="32" spans="1:11" x14ac:dyDescent="0.2">
      <c r="A32" s="160"/>
      <c r="B32" s="160"/>
      <c r="C32" s="160"/>
      <c r="D32" s="166">
        <v>9</v>
      </c>
      <c r="E32" s="165" t="s">
        <v>135</v>
      </c>
      <c r="F32" s="167">
        <v>5362.42</v>
      </c>
      <c r="G32" s="168">
        <v>15000</v>
      </c>
      <c r="H32" s="167">
        <f t="shared" si="1"/>
        <v>-9637.58</v>
      </c>
      <c r="I32" s="167"/>
      <c r="J32" s="169">
        <f t="shared" si="0"/>
        <v>0.35749466666666668</v>
      </c>
      <c r="K32" s="170">
        <v>1853.98</v>
      </c>
    </row>
    <row r="33" spans="1:11" x14ac:dyDescent="0.2">
      <c r="A33" s="160"/>
      <c r="B33" s="160"/>
      <c r="C33" s="160"/>
      <c r="D33" s="166">
        <v>10</v>
      </c>
      <c r="E33" s="165" t="s">
        <v>136</v>
      </c>
      <c r="F33" s="167">
        <v>981.39</v>
      </c>
      <c r="G33" s="168">
        <v>1596</v>
      </c>
      <c r="H33" s="167">
        <f t="shared" si="1"/>
        <v>-614.61</v>
      </c>
      <c r="I33" s="167"/>
      <c r="J33" s="169">
        <f t="shared" si="0"/>
        <v>0.61490601503759401</v>
      </c>
      <c r="K33" s="170">
        <v>140.94</v>
      </c>
    </row>
    <row r="34" spans="1:11" x14ac:dyDescent="0.2">
      <c r="A34" s="147"/>
      <c r="B34" s="147"/>
      <c r="C34" s="147"/>
      <c r="D34" s="147" t="s">
        <v>137</v>
      </c>
      <c r="E34" s="147"/>
      <c r="F34" s="171">
        <f>ROUND(SUM(F20:F33),5)</f>
        <v>36601.800000000003</v>
      </c>
      <c r="G34" s="171">
        <f>ROUND(SUM(G20:G33),5)</f>
        <v>87422</v>
      </c>
      <c r="H34" s="171">
        <f t="shared" si="1"/>
        <v>-50820.2</v>
      </c>
      <c r="I34" s="172"/>
      <c r="J34" s="173">
        <f t="shared" si="0"/>
        <v>0.418679508590515</v>
      </c>
      <c r="K34" s="174">
        <f>SUM(K24:K33)</f>
        <v>11720.04</v>
      </c>
    </row>
    <row r="35" spans="1:11" hidden="1" x14ac:dyDescent="0.2">
      <c r="A35" s="147"/>
      <c r="B35" s="147"/>
      <c r="C35" s="147" t="s">
        <v>138</v>
      </c>
      <c r="D35" s="147"/>
      <c r="E35" s="147"/>
      <c r="F35" s="172">
        <f>ROUND(F13+F19+F34,5)</f>
        <v>931.48</v>
      </c>
      <c r="G35" s="171">
        <f>ROUND(G13+G19+G34,5)</f>
        <v>46629</v>
      </c>
      <c r="H35" s="171">
        <f t="shared" si="1"/>
        <v>-45697.52</v>
      </c>
      <c r="I35" s="172"/>
      <c r="J35" s="173">
        <f t="shared" si="0"/>
        <v>1.9976409530549657E-2</v>
      </c>
      <c r="K35" s="174"/>
    </row>
    <row r="36" spans="1:11" x14ac:dyDescent="0.2">
      <c r="A36" s="147"/>
      <c r="B36" s="147" t="s">
        <v>107</v>
      </c>
      <c r="C36" s="147"/>
      <c r="D36" s="147"/>
      <c r="E36" s="147"/>
      <c r="F36" s="171">
        <f>F19+F34</f>
        <v>931.4800000000032</v>
      </c>
      <c r="G36" s="171">
        <f t="shared" ref="G36:H36" si="2">G19+G34</f>
        <v>46629</v>
      </c>
      <c r="H36" s="171">
        <f t="shared" si="2"/>
        <v>-45697.52</v>
      </c>
      <c r="I36" s="172"/>
      <c r="J36" s="173"/>
      <c r="K36" s="174">
        <f>K19+K34</f>
        <v>10592.04</v>
      </c>
    </row>
    <row r="37" spans="1:11" x14ac:dyDescent="0.2">
      <c r="I37" s="161"/>
    </row>
    <row r="38" spans="1:11" x14ac:dyDescent="0.2">
      <c r="I38" s="161"/>
    </row>
    <row r="39" spans="1:11" x14ac:dyDescent="0.2">
      <c r="I39" s="161"/>
    </row>
    <row r="40" spans="1:11" x14ac:dyDescent="0.2">
      <c r="I40" s="161"/>
    </row>
    <row r="41" spans="1:11" x14ac:dyDescent="0.2">
      <c r="I41" s="161"/>
    </row>
    <row r="42" spans="1:11" x14ac:dyDescent="0.2">
      <c r="I42" s="161"/>
    </row>
    <row r="43" spans="1:11" x14ac:dyDescent="0.2">
      <c r="I43" s="161"/>
    </row>
    <row r="44" spans="1:11" x14ac:dyDescent="0.2">
      <c r="I44" s="161"/>
    </row>
    <row r="45" spans="1:11" x14ac:dyDescent="0.2">
      <c r="I45" s="161"/>
    </row>
    <row r="46" spans="1:11" x14ac:dyDescent="0.2">
      <c r="I46" s="161"/>
    </row>
    <row r="47" spans="1:11" x14ac:dyDescent="0.2">
      <c r="I47" s="161"/>
    </row>
    <row r="48" spans="1:11" x14ac:dyDescent="0.2">
      <c r="I48" s="161"/>
    </row>
    <row r="49" spans="5:9" x14ac:dyDescent="0.2">
      <c r="I49" s="161"/>
    </row>
    <row r="50" spans="5:9" x14ac:dyDescent="0.2">
      <c r="I50" s="161"/>
    </row>
    <row r="51" spans="5:9" x14ac:dyDescent="0.2">
      <c r="I51" s="161"/>
    </row>
    <row r="52" spans="5:9" x14ac:dyDescent="0.2">
      <c r="I52" s="161"/>
    </row>
    <row r="53" spans="5:9" x14ac:dyDescent="0.2">
      <c r="I53" s="161"/>
    </row>
    <row r="54" spans="5:9" x14ac:dyDescent="0.2">
      <c r="E54" s="177"/>
      <c r="I54" s="161"/>
    </row>
    <row r="55" spans="5:9" x14ac:dyDescent="0.2">
      <c r="I55" s="161"/>
    </row>
    <row r="56" spans="5:9" x14ac:dyDescent="0.2">
      <c r="I56" s="161"/>
    </row>
    <row r="57" spans="5:9" x14ac:dyDescent="0.2">
      <c r="I57" s="161"/>
    </row>
    <row r="58" spans="5:9" x14ac:dyDescent="0.2">
      <c r="I58" s="161"/>
    </row>
    <row r="59" spans="5:9" x14ac:dyDescent="0.2">
      <c r="I59" s="161"/>
    </row>
    <row r="60" spans="5:9" x14ac:dyDescent="0.2">
      <c r="I60" s="161"/>
    </row>
    <row r="61" spans="5:9" x14ac:dyDescent="0.2">
      <c r="I61" s="161"/>
    </row>
    <row r="62" spans="5:9" x14ac:dyDescent="0.2">
      <c r="I62" s="161"/>
    </row>
    <row r="63" spans="5:9" x14ac:dyDescent="0.2">
      <c r="I63" s="161"/>
    </row>
    <row r="64" spans="5:9" x14ac:dyDescent="0.2">
      <c r="I64" s="161"/>
    </row>
    <row r="65" spans="9:9" x14ac:dyDescent="0.2">
      <c r="I65" s="161"/>
    </row>
    <row r="66" spans="9:9" x14ac:dyDescent="0.2">
      <c r="I66" s="161"/>
    </row>
    <row r="67" spans="9:9" x14ac:dyDescent="0.2">
      <c r="I67" s="161"/>
    </row>
    <row r="68" spans="9:9" x14ac:dyDescent="0.2">
      <c r="I68" s="161"/>
    </row>
    <row r="69" spans="9:9" x14ac:dyDescent="0.2">
      <c r="I69" s="161"/>
    </row>
    <row r="70" spans="9:9" x14ac:dyDescent="0.2">
      <c r="I70" s="161"/>
    </row>
    <row r="71" spans="9:9" x14ac:dyDescent="0.2">
      <c r="I71" s="161"/>
    </row>
    <row r="72" spans="9:9" x14ac:dyDescent="0.2">
      <c r="I72" s="161"/>
    </row>
    <row r="73" spans="9:9" x14ac:dyDescent="0.2">
      <c r="I73" s="161"/>
    </row>
    <row r="74" spans="9:9" x14ac:dyDescent="0.2">
      <c r="I74" s="161"/>
    </row>
    <row r="75" spans="9:9" x14ac:dyDescent="0.2">
      <c r="I75" s="161"/>
    </row>
    <row r="76" spans="9:9" x14ac:dyDescent="0.2">
      <c r="I76" s="161"/>
    </row>
  </sheetData>
  <mergeCells count="2">
    <mergeCell ref="B3:C3"/>
    <mergeCell ref="F6:K6"/>
  </mergeCells>
  <pageMargins left="0.4" right="0.5" top="0.4" bottom="0.6" header="0.3" footer="0.25"/>
  <pageSetup orientation="portrait" errors="blank" r:id="rId1"/>
  <headerFooter>
    <oddFooter>&amp;L&amp;"Arial,Regular"&amp;6Page &amp;P - As of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E5407-9CFC-4A0B-AADA-A2A4CF71A0C2}">
  <sheetPr>
    <tabColor rgb="FF6600FF"/>
  </sheetPr>
  <dimension ref="A1:M71"/>
  <sheetViews>
    <sheetView zoomScaleNormal="100" zoomScaleSheetLayoutView="100" workbookViewId="0">
      <selection activeCell="G22" sqref="G22:G23"/>
    </sheetView>
  </sheetViews>
  <sheetFormatPr defaultColWidth="11" defaultRowHeight="9.6" x14ac:dyDescent="0.2"/>
  <cols>
    <col min="1" max="2" width="3" style="177" customWidth="1"/>
    <col min="3" max="3" width="4.88671875" style="177" customWidth="1"/>
    <col min="4" max="4" width="33.33203125" style="177" customWidth="1"/>
    <col min="5" max="5" width="10.21875" style="152" customWidth="1"/>
    <col min="6" max="6" width="9.33203125" style="196" customWidth="1"/>
    <col min="7" max="7" width="9.88671875" style="178" customWidth="1"/>
    <col min="8" max="8" width="2.77734375" style="152" customWidth="1"/>
    <col min="9" max="9" width="8.88671875" style="163" customWidth="1"/>
    <col min="10" max="10" width="9" style="164" customWidth="1"/>
    <col min="11" max="11" width="3.5546875" style="187" customWidth="1"/>
    <col min="12" max="16384" width="11" style="152"/>
  </cols>
  <sheetData>
    <row r="1" spans="1:13" s="78" customFormat="1" ht="7.8" x14ac:dyDescent="0.15">
      <c r="A1" s="75"/>
      <c r="B1" s="76"/>
      <c r="C1" s="77"/>
      <c r="D1" s="76" t="s">
        <v>0</v>
      </c>
      <c r="F1" s="77"/>
      <c r="H1" s="77"/>
      <c r="I1" s="79"/>
      <c r="J1" s="79"/>
      <c r="K1" s="80"/>
      <c r="M1" s="83"/>
    </row>
    <row r="2" spans="1:13" s="87" customFormat="1" ht="12" x14ac:dyDescent="0.25">
      <c r="A2" s="84"/>
      <c r="B2" s="85"/>
      <c r="C2" s="86"/>
      <c r="D2" s="85" t="s">
        <v>139</v>
      </c>
      <c r="F2" s="86"/>
      <c r="H2" s="86"/>
      <c r="I2" s="88"/>
      <c r="J2" s="88"/>
      <c r="K2" s="88"/>
      <c r="M2" s="90"/>
    </row>
    <row r="3" spans="1:13" s="93" customFormat="1" ht="10.199999999999999" x14ac:dyDescent="0.2">
      <c r="A3" s="91"/>
      <c r="B3" s="663"/>
      <c r="C3" s="663"/>
      <c r="D3" s="92">
        <f>'[11]OA To Do &amp; Notes'!D3</f>
        <v>44652</v>
      </c>
      <c r="F3" s="92"/>
      <c r="H3" s="94"/>
      <c r="I3" s="95"/>
      <c r="J3" s="95"/>
      <c r="K3" s="96"/>
      <c r="M3" s="98"/>
    </row>
    <row r="4" spans="1:13" x14ac:dyDescent="0.2">
      <c r="A4" s="152"/>
      <c r="B4" s="152"/>
      <c r="C4" s="152"/>
      <c r="D4" s="152"/>
      <c r="F4" s="176"/>
      <c r="I4" s="179"/>
      <c r="J4" s="180"/>
      <c r="K4" s="153"/>
    </row>
    <row r="5" spans="1:13" ht="12.75" customHeight="1" x14ac:dyDescent="0.25">
      <c r="A5" s="110"/>
      <c r="B5" s="110"/>
      <c r="C5" s="110"/>
      <c r="D5" s="152"/>
      <c r="E5" s="664">
        <f>'[11]OA To Do &amp; Notes'!D3</f>
        <v>44652</v>
      </c>
      <c r="F5" s="665"/>
      <c r="G5" s="665"/>
      <c r="H5" s="665"/>
      <c r="I5" s="665"/>
      <c r="J5" s="666"/>
      <c r="K5" s="153"/>
    </row>
    <row r="6" spans="1:13" s="182" customFormat="1" ht="19.2" x14ac:dyDescent="0.2">
      <c r="A6" s="181"/>
      <c r="B6" s="181"/>
      <c r="C6" s="181"/>
      <c r="D6" s="152"/>
      <c r="E6" s="111" t="s">
        <v>48</v>
      </c>
      <c r="F6" s="155" t="s">
        <v>49</v>
      </c>
      <c r="G6" s="112" t="s">
        <v>50</v>
      </c>
      <c r="H6" s="155"/>
      <c r="I6" s="113" t="s">
        <v>51</v>
      </c>
      <c r="J6" s="114" t="s">
        <v>52</v>
      </c>
    </row>
    <row r="7" spans="1:13" x14ac:dyDescent="0.2">
      <c r="A7" s="110"/>
      <c r="B7" s="147" t="s">
        <v>53</v>
      </c>
      <c r="C7" s="110"/>
      <c r="D7" s="110"/>
      <c r="E7" s="183"/>
      <c r="F7" s="184"/>
      <c r="H7" s="183"/>
      <c r="I7" s="179"/>
      <c r="J7" s="180"/>
      <c r="K7" s="153"/>
    </row>
    <row r="8" spans="1:13" x14ac:dyDescent="0.2">
      <c r="A8" s="110"/>
      <c r="B8" s="147" t="s">
        <v>71</v>
      </c>
      <c r="C8" s="110"/>
      <c r="D8" s="110"/>
      <c r="E8" s="183"/>
      <c r="F8" s="184"/>
      <c r="H8" s="183"/>
      <c r="I8" s="179"/>
      <c r="J8" s="180"/>
      <c r="K8" s="153"/>
    </row>
    <row r="9" spans="1:13" x14ac:dyDescent="0.2">
      <c r="A9" s="110"/>
      <c r="B9" s="110"/>
      <c r="C9" s="147" t="s">
        <v>105</v>
      </c>
      <c r="D9" s="110"/>
      <c r="E9" s="183"/>
      <c r="F9" s="184"/>
      <c r="H9" s="183"/>
      <c r="I9" s="179"/>
      <c r="J9" s="180"/>
      <c r="K9" s="153"/>
    </row>
    <row r="10" spans="1:13" x14ac:dyDescent="0.2">
      <c r="A10" s="165"/>
      <c r="B10" s="165"/>
      <c r="C10" s="165"/>
      <c r="D10" s="165"/>
      <c r="E10" s="161"/>
      <c r="F10" s="185"/>
      <c r="G10" s="186"/>
      <c r="H10" s="161"/>
    </row>
    <row r="11" spans="1:13" x14ac:dyDescent="0.2">
      <c r="A11" s="165"/>
      <c r="B11" s="165"/>
      <c r="C11" s="188">
        <v>1</v>
      </c>
      <c r="D11" s="165" t="s">
        <v>140</v>
      </c>
      <c r="E11" s="167">
        <v>0</v>
      </c>
      <c r="F11" s="189">
        <v>1000</v>
      </c>
      <c r="G11" s="190">
        <f>ROUND((E11-F11),5)</f>
        <v>-1000</v>
      </c>
      <c r="H11" s="167"/>
      <c r="I11" s="169">
        <f>E11/F11</f>
        <v>0</v>
      </c>
      <c r="J11" s="170">
        <v>0</v>
      </c>
    </row>
    <row r="12" spans="1:13" x14ac:dyDescent="0.2">
      <c r="A12" s="165"/>
      <c r="B12" s="165"/>
      <c r="C12" s="188">
        <v>2</v>
      </c>
      <c r="D12" s="165" t="s">
        <v>141</v>
      </c>
      <c r="E12" s="167">
        <v>1178.27</v>
      </c>
      <c r="F12" s="189">
        <v>1500</v>
      </c>
      <c r="G12" s="190">
        <f>ROUND((E12-F12),5)</f>
        <v>-321.73</v>
      </c>
      <c r="H12" s="167"/>
      <c r="I12" s="169">
        <f t="shared" ref="I12:I68" si="0">E12/F12</f>
        <v>0.78551333333333329</v>
      </c>
      <c r="J12" s="170">
        <v>132</v>
      </c>
    </row>
    <row r="13" spans="1:13" x14ac:dyDescent="0.2">
      <c r="A13" s="165"/>
      <c r="B13" s="165"/>
      <c r="C13" s="188">
        <v>3</v>
      </c>
      <c r="D13" s="165" t="s">
        <v>142</v>
      </c>
      <c r="E13" s="167">
        <v>0</v>
      </c>
      <c r="F13" s="189">
        <v>300</v>
      </c>
      <c r="G13" s="190">
        <f>ROUND((E13-F13),5)</f>
        <v>-300</v>
      </c>
      <c r="H13" s="167"/>
      <c r="I13" s="169">
        <f t="shared" si="0"/>
        <v>0</v>
      </c>
      <c r="J13" s="170">
        <v>0</v>
      </c>
    </row>
    <row r="14" spans="1:13" x14ac:dyDescent="0.2">
      <c r="A14" s="165"/>
      <c r="B14" s="165"/>
      <c r="C14" s="188">
        <v>4</v>
      </c>
      <c r="D14" s="165" t="s">
        <v>143</v>
      </c>
      <c r="E14" s="167">
        <v>1336.67</v>
      </c>
      <c r="F14" s="189">
        <v>2000</v>
      </c>
      <c r="G14" s="190">
        <f>ROUND((E14-F14),5)</f>
        <v>-663.33</v>
      </c>
      <c r="H14" s="167"/>
      <c r="I14" s="169">
        <f t="shared" si="0"/>
        <v>0.66833500000000001</v>
      </c>
      <c r="J14" s="170">
        <v>0</v>
      </c>
    </row>
    <row r="15" spans="1:13" x14ac:dyDescent="0.2">
      <c r="A15" s="165"/>
      <c r="B15" s="165"/>
      <c r="C15" s="188">
        <v>5</v>
      </c>
      <c r="D15" s="165" t="s">
        <v>144</v>
      </c>
      <c r="E15" s="167">
        <v>23190.05</v>
      </c>
      <c r="F15" s="189">
        <v>22440</v>
      </c>
      <c r="G15" s="190">
        <f>ROUND((E15-F15),5)</f>
        <v>750.05</v>
      </c>
      <c r="H15" s="167"/>
      <c r="I15" s="169">
        <f t="shared" si="0"/>
        <v>1.033424688057041</v>
      </c>
      <c r="J15" s="170">
        <v>2079.54</v>
      </c>
    </row>
    <row r="16" spans="1:13" x14ac:dyDescent="0.2">
      <c r="A16" s="165"/>
      <c r="B16" s="165"/>
      <c r="C16" s="188">
        <v>6</v>
      </c>
      <c r="D16" s="165" t="s">
        <v>145</v>
      </c>
      <c r="E16" s="167">
        <v>0</v>
      </c>
      <c r="F16" s="189">
        <v>0</v>
      </c>
      <c r="G16" s="190">
        <v>0</v>
      </c>
      <c r="H16" s="167"/>
      <c r="I16" s="169">
        <v>0</v>
      </c>
      <c r="J16" s="170">
        <v>0</v>
      </c>
    </row>
    <row r="17" spans="1:11" x14ac:dyDescent="0.2">
      <c r="A17" s="165"/>
      <c r="B17" s="165"/>
      <c r="C17" s="188">
        <v>7</v>
      </c>
      <c r="D17" s="165" t="s">
        <v>146</v>
      </c>
      <c r="E17" s="167">
        <v>0</v>
      </c>
      <c r="F17" s="189">
        <v>-12000</v>
      </c>
      <c r="G17" s="190">
        <f t="shared" ref="G17:G59" si="1">ROUND((E17-F17),5)</f>
        <v>12000</v>
      </c>
      <c r="H17" s="167"/>
      <c r="I17" s="169">
        <f t="shared" si="0"/>
        <v>0</v>
      </c>
      <c r="J17" s="170">
        <v>-195.24</v>
      </c>
    </row>
    <row r="18" spans="1:11" x14ac:dyDescent="0.2">
      <c r="A18" s="165"/>
      <c r="B18" s="165"/>
      <c r="C18" s="188">
        <v>8</v>
      </c>
      <c r="D18" s="165" t="s">
        <v>147</v>
      </c>
      <c r="E18" s="167">
        <v>6881.58</v>
      </c>
      <c r="F18" s="189">
        <v>8833</v>
      </c>
      <c r="G18" s="190">
        <f t="shared" si="1"/>
        <v>-1951.42</v>
      </c>
      <c r="H18" s="167"/>
      <c r="I18" s="169">
        <f t="shared" si="0"/>
        <v>0.77907619155439822</v>
      </c>
      <c r="J18" s="170">
        <v>996.5</v>
      </c>
    </row>
    <row r="19" spans="1:11" x14ac:dyDescent="0.2">
      <c r="A19" s="165"/>
      <c r="B19" s="165"/>
      <c r="C19" s="188">
        <v>9</v>
      </c>
      <c r="D19" s="165" t="s">
        <v>148</v>
      </c>
      <c r="E19" s="167">
        <v>-13730</v>
      </c>
      <c r="F19" s="189">
        <v>-17636</v>
      </c>
      <c r="G19" s="190">
        <f t="shared" si="1"/>
        <v>3906</v>
      </c>
      <c r="H19" s="167"/>
      <c r="I19" s="169">
        <f t="shared" si="0"/>
        <v>0.77852120662281699</v>
      </c>
      <c r="J19" s="170">
        <v>0</v>
      </c>
      <c r="K19" s="191"/>
    </row>
    <row r="20" spans="1:11" x14ac:dyDescent="0.2">
      <c r="A20" s="165"/>
      <c r="B20" s="165"/>
      <c r="C20" s="188">
        <v>10</v>
      </c>
      <c r="D20" s="165" t="s">
        <v>149</v>
      </c>
      <c r="E20" s="167">
        <v>0</v>
      </c>
      <c r="F20" s="189">
        <v>1000</v>
      </c>
      <c r="G20" s="190">
        <f t="shared" si="1"/>
        <v>-1000</v>
      </c>
      <c r="H20" s="167"/>
      <c r="I20" s="169">
        <f t="shared" si="0"/>
        <v>0</v>
      </c>
      <c r="J20" s="170">
        <v>0</v>
      </c>
      <c r="K20" s="191"/>
    </row>
    <row r="21" spans="1:11" x14ac:dyDescent="0.2">
      <c r="A21" s="165"/>
      <c r="B21" s="165"/>
      <c r="C21" s="188">
        <v>11</v>
      </c>
      <c r="D21" s="165" t="s">
        <v>150</v>
      </c>
      <c r="E21" s="167">
        <v>0</v>
      </c>
      <c r="F21" s="189">
        <v>1000</v>
      </c>
      <c r="G21" s="190">
        <f t="shared" si="1"/>
        <v>-1000</v>
      </c>
      <c r="H21" s="167"/>
      <c r="I21" s="169">
        <f t="shared" si="0"/>
        <v>0</v>
      </c>
      <c r="J21" s="170">
        <v>0</v>
      </c>
      <c r="K21" s="191"/>
    </row>
    <row r="22" spans="1:11" x14ac:dyDescent="0.2">
      <c r="A22" s="165"/>
      <c r="B22" s="165"/>
      <c r="C22" s="188">
        <v>12</v>
      </c>
      <c r="D22" s="165" t="s">
        <v>151</v>
      </c>
      <c r="E22" s="167">
        <v>123.43</v>
      </c>
      <c r="F22" s="189">
        <v>500</v>
      </c>
      <c r="G22" s="190">
        <f t="shared" si="1"/>
        <v>-376.57</v>
      </c>
      <c r="H22" s="167"/>
      <c r="I22" s="169">
        <f t="shared" si="0"/>
        <v>0.24686000000000002</v>
      </c>
      <c r="J22" s="170">
        <v>0</v>
      </c>
      <c r="K22" s="191"/>
    </row>
    <row r="23" spans="1:11" x14ac:dyDescent="0.2">
      <c r="A23" s="165"/>
      <c r="B23" s="165"/>
      <c r="C23" s="188">
        <v>13</v>
      </c>
      <c r="D23" s="165" t="s">
        <v>152</v>
      </c>
      <c r="E23" s="167">
        <v>0</v>
      </c>
      <c r="F23" s="189">
        <v>75</v>
      </c>
      <c r="G23" s="190">
        <f t="shared" si="1"/>
        <v>-75</v>
      </c>
      <c r="H23" s="167"/>
      <c r="I23" s="169">
        <f t="shared" si="0"/>
        <v>0</v>
      </c>
      <c r="J23" s="170">
        <v>0</v>
      </c>
      <c r="K23" s="191"/>
    </row>
    <row r="24" spans="1:11" x14ac:dyDescent="0.2">
      <c r="A24" s="165"/>
      <c r="B24" s="165"/>
      <c r="C24" s="188">
        <v>14</v>
      </c>
      <c r="D24" s="165" t="s">
        <v>153</v>
      </c>
      <c r="E24" s="167">
        <v>0</v>
      </c>
      <c r="F24" s="189">
        <v>1300</v>
      </c>
      <c r="G24" s="190">
        <f t="shared" si="1"/>
        <v>-1300</v>
      </c>
      <c r="H24" s="167"/>
      <c r="I24" s="169">
        <f t="shared" si="0"/>
        <v>0</v>
      </c>
      <c r="J24" s="170">
        <v>0</v>
      </c>
      <c r="K24" s="191"/>
    </row>
    <row r="25" spans="1:11" x14ac:dyDescent="0.2">
      <c r="A25" s="165"/>
      <c r="B25" s="165"/>
      <c r="C25" s="188">
        <v>15</v>
      </c>
      <c r="D25" s="165" t="s">
        <v>154</v>
      </c>
      <c r="E25" s="167">
        <v>979</v>
      </c>
      <c r="F25" s="189">
        <v>1100</v>
      </c>
      <c r="G25" s="190">
        <f t="shared" si="1"/>
        <v>-121</v>
      </c>
      <c r="H25" s="167"/>
      <c r="I25" s="169">
        <f t="shared" si="0"/>
        <v>0.89</v>
      </c>
      <c r="J25" s="170">
        <v>634</v>
      </c>
      <c r="K25" s="191"/>
    </row>
    <row r="26" spans="1:11" x14ac:dyDescent="0.2">
      <c r="A26" s="165"/>
      <c r="B26" s="165"/>
      <c r="C26" s="188">
        <v>15</v>
      </c>
      <c r="D26" s="165" t="s">
        <v>155</v>
      </c>
      <c r="E26" s="167">
        <v>0</v>
      </c>
      <c r="F26" s="189">
        <v>100</v>
      </c>
      <c r="G26" s="190">
        <f t="shared" si="1"/>
        <v>-100</v>
      </c>
      <c r="H26" s="167"/>
      <c r="I26" s="169">
        <f t="shared" si="0"/>
        <v>0</v>
      </c>
      <c r="J26" s="170">
        <v>0</v>
      </c>
      <c r="K26" s="191"/>
    </row>
    <row r="27" spans="1:11" x14ac:dyDescent="0.2">
      <c r="A27" s="165"/>
      <c r="B27" s="165"/>
      <c r="C27" s="188">
        <v>16</v>
      </c>
      <c r="D27" s="165" t="s">
        <v>156</v>
      </c>
      <c r="E27" s="167">
        <v>1043.06</v>
      </c>
      <c r="F27" s="189">
        <v>750</v>
      </c>
      <c r="G27" s="190">
        <f t="shared" si="1"/>
        <v>293.06</v>
      </c>
      <c r="H27" s="167"/>
      <c r="I27" s="169">
        <f t="shared" si="0"/>
        <v>1.3907466666666666</v>
      </c>
      <c r="J27" s="170">
        <v>-15</v>
      </c>
      <c r="K27" s="191"/>
    </row>
    <row r="28" spans="1:11" x14ac:dyDescent="0.2">
      <c r="A28" s="165"/>
      <c r="B28" s="165"/>
      <c r="C28" s="188">
        <v>17</v>
      </c>
      <c r="D28" s="165" t="s">
        <v>157</v>
      </c>
      <c r="E28" s="167">
        <v>11987.25</v>
      </c>
      <c r="F28" s="189">
        <v>10000</v>
      </c>
      <c r="G28" s="190">
        <f t="shared" si="1"/>
        <v>1987.25</v>
      </c>
      <c r="H28" s="167"/>
      <c r="I28" s="169">
        <f t="shared" si="0"/>
        <v>1.198725</v>
      </c>
      <c r="J28" s="170">
        <v>0</v>
      </c>
      <c r="K28" s="191"/>
    </row>
    <row r="29" spans="1:11" x14ac:dyDescent="0.2">
      <c r="A29" s="165"/>
      <c r="B29" s="165"/>
      <c r="C29" s="188">
        <v>18</v>
      </c>
      <c r="D29" s="165" t="s">
        <v>158</v>
      </c>
      <c r="E29" s="167">
        <v>0</v>
      </c>
      <c r="F29" s="189">
        <v>2000</v>
      </c>
      <c r="G29" s="190">
        <f t="shared" si="1"/>
        <v>-2000</v>
      </c>
      <c r="H29" s="167"/>
      <c r="I29" s="169">
        <f t="shared" si="0"/>
        <v>0</v>
      </c>
      <c r="J29" s="170">
        <v>0</v>
      </c>
      <c r="K29" s="191"/>
    </row>
    <row r="30" spans="1:11" x14ac:dyDescent="0.2">
      <c r="A30" s="165"/>
      <c r="B30" s="165"/>
      <c r="C30" s="188">
        <v>19</v>
      </c>
      <c r="D30" s="165" t="s">
        <v>159</v>
      </c>
      <c r="E30" s="167">
        <v>1344.82</v>
      </c>
      <c r="F30" s="189">
        <v>5000</v>
      </c>
      <c r="G30" s="190">
        <f t="shared" si="1"/>
        <v>-3655.18</v>
      </c>
      <c r="H30" s="167"/>
      <c r="I30" s="169">
        <f t="shared" si="0"/>
        <v>0.26896399999999998</v>
      </c>
      <c r="J30" s="170">
        <v>40</v>
      </c>
      <c r="K30" s="191"/>
    </row>
    <row r="31" spans="1:11" x14ac:dyDescent="0.2">
      <c r="A31" s="165"/>
      <c r="B31" s="165"/>
      <c r="C31" s="188">
        <v>20</v>
      </c>
      <c r="D31" s="165" t="s">
        <v>160</v>
      </c>
      <c r="E31" s="167">
        <v>1263.67</v>
      </c>
      <c r="F31" s="189">
        <v>3000</v>
      </c>
      <c r="G31" s="190">
        <f t="shared" si="1"/>
        <v>-1736.33</v>
      </c>
      <c r="H31" s="167"/>
      <c r="I31" s="169">
        <f t="shared" si="0"/>
        <v>0.42122333333333334</v>
      </c>
      <c r="J31" s="170">
        <v>0</v>
      </c>
      <c r="K31" s="191"/>
    </row>
    <row r="32" spans="1:11" x14ac:dyDescent="0.2">
      <c r="A32" s="165"/>
      <c r="B32" s="165"/>
      <c r="C32" s="188">
        <v>21</v>
      </c>
      <c r="D32" s="165" t="s">
        <v>161</v>
      </c>
      <c r="E32" s="167">
        <v>143.32</v>
      </c>
      <c r="F32" s="189">
        <v>150</v>
      </c>
      <c r="G32" s="190">
        <f t="shared" si="1"/>
        <v>-6.68</v>
      </c>
      <c r="H32" s="167"/>
      <c r="I32" s="169">
        <f t="shared" si="0"/>
        <v>0.95546666666666658</v>
      </c>
      <c r="J32" s="170">
        <v>0</v>
      </c>
      <c r="K32" s="191"/>
    </row>
    <row r="33" spans="1:11" x14ac:dyDescent="0.2">
      <c r="A33" s="165"/>
      <c r="B33" s="165"/>
      <c r="C33" s="188">
        <v>22</v>
      </c>
      <c r="D33" s="165" t="s">
        <v>162</v>
      </c>
      <c r="E33" s="167">
        <v>0</v>
      </c>
      <c r="F33" s="189">
        <v>500</v>
      </c>
      <c r="G33" s="190">
        <f t="shared" si="1"/>
        <v>-500</v>
      </c>
      <c r="H33" s="167"/>
      <c r="I33" s="169">
        <f t="shared" si="0"/>
        <v>0</v>
      </c>
      <c r="J33" s="170">
        <v>0</v>
      </c>
      <c r="K33" s="191"/>
    </row>
    <row r="34" spans="1:11" x14ac:dyDescent="0.2">
      <c r="A34" s="165"/>
      <c r="B34" s="165"/>
      <c r="C34" s="188">
        <v>23</v>
      </c>
      <c r="D34" s="165" t="s">
        <v>163</v>
      </c>
      <c r="E34" s="167">
        <v>1060.52</v>
      </c>
      <c r="F34" s="189">
        <v>2000</v>
      </c>
      <c r="G34" s="190">
        <f t="shared" si="1"/>
        <v>-939.48</v>
      </c>
      <c r="H34" s="167"/>
      <c r="I34" s="169">
        <f t="shared" si="0"/>
        <v>0.53025999999999995</v>
      </c>
      <c r="J34" s="170">
        <v>1000.58</v>
      </c>
      <c r="K34" s="191"/>
    </row>
    <row r="35" spans="1:11" x14ac:dyDescent="0.2">
      <c r="A35" s="165"/>
      <c r="B35" s="165"/>
      <c r="C35" s="188">
        <v>24</v>
      </c>
      <c r="D35" s="165" t="s">
        <v>164</v>
      </c>
      <c r="E35" s="167">
        <v>-3875</v>
      </c>
      <c r="F35" s="189">
        <v>2000</v>
      </c>
      <c r="G35" s="190">
        <f t="shared" si="1"/>
        <v>-5875</v>
      </c>
      <c r="H35" s="167"/>
      <c r="I35" s="169">
        <f t="shared" si="0"/>
        <v>-1.9375</v>
      </c>
      <c r="J35" s="170">
        <v>0</v>
      </c>
      <c r="K35" s="191"/>
    </row>
    <row r="36" spans="1:11" x14ac:dyDescent="0.2">
      <c r="A36" s="165"/>
      <c r="B36" s="165"/>
      <c r="C36" s="188">
        <v>25</v>
      </c>
      <c r="D36" s="165" t="s">
        <v>165</v>
      </c>
      <c r="E36" s="167">
        <v>1307.3800000000001</v>
      </c>
      <c r="F36" s="189">
        <v>1000</v>
      </c>
      <c r="G36" s="190">
        <f t="shared" si="1"/>
        <v>307.38</v>
      </c>
      <c r="H36" s="167"/>
      <c r="I36" s="169">
        <f t="shared" si="0"/>
        <v>1.3073800000000002</v>
      </c>
      <c r="J36" s="170">
        <v>-3093</v>
      </c>
      <c r="K36" s="191"/>
    </row>
    <row r="37" spans="1:11" x14ac:dyDescent="0.2">
      <c r="A37" s="165"/>
      <c r="B37" s="165"/>
      <c r="C37" s="188">
        <v>26</v>
      </c>
      <c r="D37" s="165" t="s">
        <v>166</v>
      </c>
      <c r="E37" s="167">
        <v>0</v>
      </c>
      <c r="F37" s="189">
        <v>150</v>
      </c>
      <c r="G37" s="190">
        <f t="shared" si="1"/>
        <v>-150</v>
      </c>
      <c r="H37" s="167"/>
      <c r="I37" s="169">
        <f t="shared" si="0"/>
        <v>0</v>
      </c>
      <c r="J37" s="170">
        <v>0</v>
      </c>
      <c r="K37" s="191"/>
    </row>
    <row r="38" spans="1:11" x14ac:dyDescent="0.2">
      <c r="A38" s="165"/>
      <c r="B38" s="165"/>
      <c r="C38" s="188">
        <v>27</v>
      </c>
      <c r="D38" s="165" t="s">
        <v>167</v>
      </c>
      <c r="E38" s="167">
        <v>0</v>
      </c>
      <c r="F38" s="189">
        <v>500</v>
      </c>
      <c r="G38" s="190">
        <f t="shared" si="1"/>
        <v>-500</v>
      </c>
      <c r="H38" s="167"/>
      <c r="I38" s="169">
        <f t="shared" si="0"/>
        <v>0</v>
      </c>
      <c r="J38" s="170">
        <v>0</v>
      </c>
      <c r="K38" s="191"/>
    </row>
    <row r="39" spans="1:11" x14ac:dyDescent="0.2">
      <c r="A39" s="165"/>
      <c r="B39" s="165"/>
      <c r="C39" s="188">
        <v>28</v>
      </c>
      <c r="D39" s="165" t="s">
        <v>168</v>
      </c>
      <c r="E39" s="167">
        <v>1150</v>
      </c>
      <c r="F39" s="189">
        <v>1200</v>
      </c>
      <c r="G39" s="190">
        <f t="shared" si="1"/>
        <v>-50</v>
      </c>
      <c r="H39" s="167"/>
      <c r="I39" s="169">
        <f t="shared" si="0"/>
        <v>0.95833333333333337</v>
      </c>
      <c r="J39" s="170">
        <v>0</v>
      </c>
      <c r="K39" s="191"/>
    </row>
    <row r="40" spans="1:11" x14ac:dyDescent="0.2">
      <c r="A40" s="165"/>
      <c r="B40" s="165"/>
      <c r="C40" s="188">
        <v>29</v>
      </c>
      <c r="D40" s="165" t="s">
        <v>169</v>
      </c>
      <c r="E40" s="167">
        <v>3272.72</v>
      </c>
      <c r="F40" s="189">
        <v>5000</v>
      </c>
      <c r="G40" s="190">
        <f t="shared" si="1"/>
        <v>-1727.28</v>
      </c>
      <c r="H40" s="167"/>
      <c r="I40" s="169">
        <f t="shared" si="0"/>
        <v>0.65454400000000001</v>
      </c>
      <c r="J40" s="170">
        <v>221.13</v>
      </c>
      <c r="K40" s="191"/>
    </row>
    <row r="41" spans="1:11" x14ac:dyDescent="0.2">
      <c r="A41" s="165"/>
      <c r="B41" s="165"/>
      <c r="C41" s="188">
        <v>30</v>
      </c>
      <c r="D41" s="165" t="s">
        <v>170</v>
      </c>
      <c r="E41" s="167">
        <v>0</v>
      </c>
      <c r="F41" s="189">
        <v>500</v>
      </c>
      <c r="G41" s="190">
        <f t="shared" si="1"/>
        <v>-500</v>
      </c>
      <c r="H41" s="167"/>
      <c r="I41" s="169">
        <f t="shared" si="0"/>
        <v>0</v>
      </c>
      <c r="J41" s="170">
        <v>0</v>
      </c>
      <c r="K41" s="191"/>
    </row>
    <row r="42" spans="1:11" x14ac:dyDescent="0.2">
      <c r="A42" s="165"/>
      <c r="B42" s="165"/>
      <c r="C42" s="188">
        <v>31</v>
      </c>
      <c r="D42" s="165" t="s">
        <v>171</v>
      </c>
      <c r="E42" s="167">
        <v>-2968</v>
      </c>
      <c r="F42" s="189">
        <v>-500</v>
      </c>
      <c r="G42" s="190">
        <f t="shared" si="1"/>
        <v>-2468</v>
      </c>
      <c r="H42" s="167"/>
      <c r="I42" s="169">
        <f t="shared" si="0"/>
        <v>5.9359999999999999</v>
      </c>
      <c r="J42" s="170">
        <v>0</v>
      </c>
      <c r="K42" s="191"/>
    </row>
    <row r="43" spans="1:11" x14ac:dyDescent="0.2">
      <c r="A43" s="165"/>
      <c r="B43" s="165"/>
      <c r="C43" s="188">
        <v>32</v>
      </c>
      <c r="D43" s="165" t="s">
        <v>172</v>
      </c>
      <c r="E43" s="167">
        <v>0</v>
      </c>
      <c r="F43" s="189">
        <v>805</v>
      </c>
      <c r="G43" s="190">
        <f t="shared" si="1"/>
        <v>-805</v>
      </c>
      <c r="H43" s="167"/>
      <c r="I43" s="169">
        <f t="shared" si="0"/>
        <v>0</v>
      </c>
      <c r="J43" s="170">
        <v>0</v>
      </c>
      <c r="K43" s="191"/>
    </row>
    <row r="44" spans="1:11" x14ac:dyDescent="0.2">
      <c r="A44" s="165"/>
      <c r="B44" s="165"/>
      <c r="C44" s="188">
        <v>33</v>
      </c>
      <c r="D44" s="165" t="s">
        <v>173</v>
      </c>
      <c r="E44" s="167">
        <v>0</v>
      </c>
      <c r="F44" s="189">
        <v>200</v>
      </c>
      <c r="G44" s="190">
        <f t="shared" si="1"/>
        <v>-200</v>
      </c>
      <c r="H44" s="167"/>
      <c r="I44" s="169">
        <f t="shared" si="0"/>
        <v>0</v>
      </c>
      <c r="J44" s="170">
        <v>0</v>
      </c>
      <c r="K44" s="191"/>
    </row>
    <row r="45" spans="1:11" x14ac:dyDescent="0.2">
      <c r="A45" s="165"/>
      <c r="B45" s="165"/>
      <c r="C45" s="188">
        <v>34</v>
      </c>
      <c r="D45" s="165" t="s">
        <v>174</v>
      </c>
      <c r="E45" s="167">
        <v>8640.43</v>
      </c>
      <c r="F45" s="189">
        <v>12000</v>
      </c>
      <c r="G45" s="190">
        <f t="shared" si="1"/>
        <v>-3359.57</v>
      </c>
      <c r="H45" s="167"/>
      <c r="I45" s="169">
        <f t="shared" si="0"/>
        <v>0.72003583333333332</v>
      </c>
      <c r="J45" s="170">
        <v>341.29</v>
      </c>
      <c r="K45" s="191"/>
    </row>
    <row r="46" spans="1:11" x14ac:dyDescent="0.2">
      <c r="A46" s="165"/>
      <c r="B46" s="165"/>
      <c r="C46" s="188">
        <v>35</v>
      </c>
      <c r="D46" s="165" t="s">
        <v>175</v>
      </c>
      <c r="E46" s="167">
        <v>2243.4</v>
      </c>
      <c r="F46" s="189">
        <v>2445</v>
      </c>
      <c r="G46" s="190">
        <f t="shared" si="1"/>
        <v>-201.6</v>
      </c>
      <c r="H46" s="167"/>
      <c r="I46" s="169">
        <f t="shared" si="0"/>
        <v>0.9175460122699387</v>
      </c>
      <c r="J46" s="170">
        <v>40</v>
      </c>
      <c r="K46" s="191"/>
    </row>
    <row r="47" spans="1:11" x14ac:dyDescent="0.2">
      <c r="A47" s="165"/>
      <c r="B47" s="165"/>
      <c r="C47" s="188">
        <v>36</v>
      </c>
      <c r="D47" s="165" t="s">
        <v>176</v>
      </c>
      <c r="E47" s="167">
        <v>0</v>
      </c>
      <c r="F47" s="189">
        <v>-500</v>
      </c>
      <c r="G47" s="190">
        <f t="shared" si="1"/>
        <v>500</v>
      </c>
      <c r="H47" s="167"/>
      <c r="I47" s="169">
        <f t="shared" si="0"/>
        <v>0</v>
      </c>
      <c r="J47" s="170">
        <v>0</v>
      </c>
      <c r="K47" s="191"/>
    </row>
    <row r="48" spans="1:11" x14ac:dyDescent="0.2">
      <c r="A48" s="165"/>
      <c r="B48" s="165"/>
      <c r="C48" s="188">
        <v>37</v>
      </c>
      <c r="D48" s="165" t="s">
        <v>177</v>
      </c>
      <c r="E48" s="167">
        <v>974.94</v>
      </c>
      <c r="F48" s="189">
        <v>3000</v>
      </c>
      <c r="G48" s="190">
        <f t="shared" si="1"/>
        <v>-2025.06</v>
      </c>
      <c r="H48" s="167"/>
      <c r="I48" s="169">
        <f t="shared" si="0"/>
        <v>0.32497999999999999</v>
      </c>
      <c r="J48" s="170">
        <v>0</v>
      </c>
      <c r="K48" s="191"/>
    </row>
    <row r="49" spans="1:11" x14ac:dyDescent="0.2">
      <c r="A49" s="165"/>
      <c r="B49" s="165"/>
      <c r="C49" s="188">
        <v>38</v>
      </c>
      <c r="D49" s="165" t="s">
        <v>178</v>
      </c>
      <c r="E49" s="167">
        <v>0</v>
      </c>
      <c r="F49" s="189">
        <v>2000</v>
      </c>
      <c r="G49" s="190">
        <f t="shared" si="1"/>
        <v>-2000</v>
      </c>
      <c r="H49" s="167"/>
      <c r="I49" s="169">
        <f t="shared" si="0"/>
        <v>0</v>
      </c>
      <c r="J49" s="170">
        <v>0</v>
      </c>
    </row>
    <row r="50" spans="1:11" x14ac:dyDescent="0.2">
      <c r="A50" s="165"/>
      <c r="B50" s="165"/>
      <c r="C50" s="188">
        <v>39</v>
      </c>
      <c r="D50" s="165" t="s">
        <v>179</v>
      </c>
      <c r="E50" s="167">
        <v>3286.36</v>
      </c>
      <c r="F50" s="189">
        <v>3500</v>
      </c>
      <c r="G50" s="190">
        <f t="shared" si="1"/>
        <v>-213.64</v>
      </c>
      <c r="H50" s="167"/>
      <c r="I50" s="169">
        <f t="shared" si="0"/>
        <v>0.93896000000000002</v>
      </c>
      <c r="J50" s="170">
        <v>0</v>
      </c>
      <c r="K50" s="191"/>
    </row>
    <row r="51" spans="1:11" x14ac:dyDescent="0.2">
      <c r="A51" s="165"/>
      <c r="B51" s="165"/>
      <c r="C51" s="188">
        <v>40</v>
      </c>
      <c r="D51" s="165" t="s">
        <v>180</v>
      </c>
      <c r="E51" s="167">
        <v>0</v>
      </c>
      <c r="F51" s="189">
        <v>1500</v>
      </c>
      <c r="G51" s="190">
        <f t="shared" si="1"/>
        <v>-1500</v>
      </c>
      <c r="H51" s="167"/>
      <c r="I51" s="169">
        <f t="shared" si="0"/>
        <v>0</v>
      </c>
      <c r="J51" s="170">
        <v>0</v>
      </c>
      <c r="K51" s="191"/>
    </row>
    <row r="52" spans="1:11" x14ac:dyDescent="0.2">
      <c r="A52" s="165"/>
      <c r="B52" s="165"/>
      <c r="C52" s="188">
        <v>41</v>
      </c>
      <c r="D52" s="165" t="s">
        <v>181</v>
      </c>
      <c r="E52" s="167">
        <v>0</v>
      </c>
      <c r="F52" s="189">
        <v>1200</v>
      </c>
      <c r="G52" s="190">
        <f t="shared" si="1"/>
        <v>-1200</v>
      </c>
      <c r="H52" s="167"/>
      <c r="I52" s="169">
        <f t="shared" si="0"/>
        <v>0</v>
      </c>
      <c r="J52" s="170">
        <v>0</v>
      </c>
      <c r="K52" s="191"/>
    </row>
    <row r="53" spans="1:11" x14ac:dyDescent="0.2">
      <c r="A53" s="165"/>
      <c r="B53" s="165"/>
      <c r="C53" s="188">
        <v>42</v>
      </c>
      <c r="D53" s="165" t="s">
        <v>182</v>
      </c>
      <c r="E53" s="167">
        <v>1372.83</v>
      </c>
      <c r="F53" s="189">
        <v>-2500</v>
      </c>
      <c r="G53" s="190">
        <f t="shared" si="1"/>
        <v>3872.83</v>
      </c>
      <c r="H53" s="167"/>
      <c r="I53" s="169">
        <f t="shared" si="0"/>
        <v>-0.54913199999999995</v>
      </c>
      <c r="J53" s="170">
        <v>1372.83</v>
      </c>
      <c r="K53" s="191"/>
    </row>
    <row r="54" spans="1:11" x14ac:dyDescent="0.2">
      <c r="A54" s="165"/>
      <c r="B54" s="165"/>
      <c r="C54" s="188">
        <v>42</v>
      </c>
      <c r="D54" s="165" t="s">
        <v>183</v>
      </c>
      <c r="E54" s="167">
        <v>0</v>
      </c>
      <c r="F54" s="189">
        <v>100</v>
      </c>
      <c r="G54" s="190">
        <f t="shared" si="1"/>
        <v>-100</v>
      </c>
      <c r="H54" s="167"/>
      <c r="I54" s="169">
        <f t="shared" si="0"/>
        <v>0</v>
      </c>
      <c r="J54" s="170">
        <v>0</v>
      </c>
      <c r="K54" s="191"/>
    </row>
    <row r="55" spans="1:11" x14ac:dyDescent="0.2">
      <c r="A55" s="165"/>
      <c r="B55" s="165"/>
      <c r="C55" s="188">
        <v>43</v>
      </c>
      <c r="D55" s="165" t="s">
        <v>184</v>
      </c>
      <c r="E55" s="167">
        <v>1503.16</v>
      </c>
      <c r="F55" s="189">
        <v>1100</v>
      </c>
      <c r="G55" s="190">
        <f t="shared" si="1"/>
        <v>403.16</v>
      </c>
      <c r="H55" s="167"/>
      <c r="I55" s="169">
        <f t="shared" si="0"/>
        <v>1.3665090909090909</v>
      </c>
      <c r="J55" s="170">
        <v>0</v>
      </c>
      <c r="K55" s="191"/>
    </row>
    <row r="56" spans="1:11" x14ac:dyDescent="0.2">
      <c r="A56" s="165"/>
      <c r="B56" s="165"/>
      <c r="C56" s="188">
        <v>44</v>
      </c>
      <c r="D56" s="165" t="s">
        <v>185</v>
      </c>
      <c r="E56" s="167">
        <v>1792.27</v>
      </c>
      <c r="F56" s="189">
        <v>2359</v>
      </c>
      <c r="G56" s="190">
        <f t="shared" si="1"/>
        <v>-566.73</v>
      </c>
      <c r="H56" s="167"/>
      <c r="I56" s="169">
        <f t="shared" si="0"/>
        <v>0.75975837219160658</v>
      </c>
      <c r="J56" s="170">
        <v>210.83</v>
      </c>
      <c r="K56" s="191"/>
    </row>
    <row r="57" spans="1:11" x14ac:dyDescent="0.2">
      <c r="A57" s="165"/>
      <c r="B57" s="165"/>
      <c r="C57" s="188">
        <v>45</v>
      </c>
      <c r="D57" s="165" t="s">
        <v>186</v>
      </c>
      <c r="E57" s="167">
        <v>0</v>
      </c>
      <c r="F57" s="189">
        <v>250</v>
      </c>
      <c r="G57" s="190">
        <f t="shared" si="1"/>
        <v>-250</v>
      </c>
      <c r="H57" s="167"/>
      <c r="I57" s="169">
        <f t="shared" si="0"/>
        <v>0</v>
      </c>
      <c r="J57" s="170">
        <v>0</v>
      </c>
      <c r="K57" s="191"/>
    </row>
    <row r="58" spans="1:11" x14ac:dyDescent="0.2">
      <c r="A58" s="165"/>
      <c r="B58" s="165"/>
      <c r="C58" s="188">
        <v>46</v>
      </c>
      <c r="D58" s="165" t="s">
        <v>187</v>
      </c>
      <c r="E58" s="167">
        <v>0</v>
      </c>
      <c r="F58" s="189">
        <v>200</v>
      </c>
      <c r="G58" s="190">
        <f t="shared" si="1"/>
        <v>-200</v>
      </c>
      <c r="H58" s="167"/>
      <c r="I58" s="169">
        <f t="shared" si="0"/>
        <v>0</v>
      </c>
      <c r="J58" s="170">
        <v>0</v>
      </c>
      <c r="K58" s="191"/>
    </row>
    <row r="59" spans="1:11" x14ac:dyDescent="0.2">
      <c r="A59" s="165"/>
      <c r="B59" s="165"/>
      <c r="C59" s="188">
        <v>47</v>
      </c>
      <c r="D59" s="165" t="s">
        <v>188</v>
      </c>
      <c r="E59" s="167">
        <v>0</v>
      </c>
      <c r="F59" s="189">
        <v>-3000</v>
      </c>
      <c r="G59" s="190">
        <f t="shared" si="1"/>
        <v>3000</v>
      </c>
      <c r="H59" s="167"/>
      <c r="I59" s="169">
        <f t="shared" si="0"/>
        <v>0</v>
      </c>
      <c r="J59" s="170">
        <v>0</v>
      </c>
      <c r="K59" s="191"/>
    </row>
    <row r="60" spans="1:11" x14ac:dyDescent="0.2">
      <c r="A60" s="165"/>
      <c r="B60" s="165"/>
      <c r="C60" s="188">
        <v>48</v>
      </c>
      <c r="D60" s="165" t="s">
        <v>189</v>
      </c>
      <c r="E60" s="167">
        <v>0</v>
      </c>
      <c r="F60" s="189">
        <v>0</v>
      </c>
      <c r="G60" s="190">
        <v>0</v>
      </c>
      <c r="H60" s="167"/>
      <c r="I60" s="169">
        <v>0</v>
      </c>
      <c r="J60" s="170">
        <v>0</v>
      </c>
      <c r="K60" s="191"/>
    </row>
    <row r="61" spans="1:11" x14ac:dyDescent="0.2">
      <c r="A61" s="165"/>
      <c r="B61" s="165"/>
      <c r="C61" s="188">
        <v>49</v>
      </c>
      <c r="D61" s="165" t="s">
        <v>190</v>
      </c>
      <c r="E61" s="167">
        <v>0</v>
      </c>
      <c r="F61" s="189">
        <v>875</v>
      </c>
      <c r="G61" s="190">
        <f t="shared" ref="G61:G68" si="2">ROUND((E61-F61),5)</f>
        <v>-875</v>
      </c>
      <c r="H61" s="167"/>
      <c r="I61" s="169">
        <f t="shared" si="0"/>
        <v>0</v>
      </c>
      <c r="J61" s="170">
        <v>0</v>
      </c>
      <c r="K61" s="191"/>
    </row>
    <row r="62" spans="1:11" x14ac:dyDescent="0.2">
      <c r="A62" s="165"/>
      <c r="B62" s="165"/>
      <c r="C62" s="188">
        <v>50</v>
      </c>
      <c r="D62" s="165" t="s">
        <v>191</v>
      </c>
      <c r="E62" s="167">
        <v>409.14</v>
      </c>
      <c r="F62" s="189">
        <v>2000</v>
      </c>
      <c r="G62" s="190">
        <f t="shared" si="2"/>
        <v>-1590.86</v>
      </c>
      <c r="H62" s="167"/>
      <c r="I62" s="169">
        <f t="shared" si="0"/>
        <v>0.20457</v>
      </c>
      <c r="J62" s="170">
        <v>409.14</v>
      </c>
      <c r="K62" s="191"/>
    </row>
    <row r="63" spans="1:11" x14ac:dyDescent="0.2">
      <c r="A63" s="165"/>
      <c r="B63" s="165"/>
      <c r="C63" s="188">
        <v>51</v>
      </c>
      <c r="D63" s="165" t="s">
        <v>192</v>
      </c>
      <c r="E63" s="167">
        <v>-277.91000000000003</v>
      </c>
      <c r="F63" s="189">
        <v>200</v>
      </c>
      <c r="G63" s="190">
        <f t="shared" si="2"/>
        <v>-477.91</v>
      </c>
      <c r="H63" s="167"/>
      <c r="I63" s="169">
        <f t="shared" si="0"/>
        <v>-1.3895500000000001</v>
      </c>
      <c r="J63" s="170">
        <v>-2205</v>
      </c>
      <c r="K63" s="191"/>
    </row>
    <row r="64" spans="1:11" x14ac:dyDescent="0.2">
      <c r="A64" s="165"/>
      <c r="B64" s="165"/>
      <c r="C64" s="188">
        <v>52</v>
      </c>
      <c r="D64" s="165" t="s">
        <v>193</v>
      </c>
      <c r="E64" s="167">
        <v>0</v>
      </c>
      <c r="F64" s="189">
        <v>250</v>
      </c>
      <c r="G64" s="190">
        <f t="shared" si="2"/>
        <v>-250</v>
      </c>
      <c r="H64" s="167"/>
      <c r="I64" s="169">
        <f t="shared" si="0"/>
        <v>0</v>
      </c>
      <c r="J64" s="170">
        <v>0</v>
      </c>
      <c r="K64" s="191"/>
    </row>
    <row r="65" spans="1:11" x14ac:dyDescent="0.2">
      <c r="A65" s="165"/>
      <c r="B65" s="165"/>
      <c r="C65" s="188">
        <v>53</v>
      </c>
      <c r="D65" s="165" t="s">
        <v>194</v>
      </c>
      <c r="E65" s="167">
        <v>35</v>
      </c>
      <c r="F65" s="189">
        <v>200</v>
      </c>
      <c r="G65" s="190">
        <f t="shared" si="2"/>
        <v>-165</v>
      </c>
      <c r="H65" s="167"/>
      <c r="I65" s="169">
        <f t="shared" si="0"/>
        <v>0.17499999999999999</v>
      </c>
      <c r="J65" s="170">
        <v>35</v>
      </c>
      <c r="K65" s="191"/>
    </row>
    <row r="66" spans="1:11" x14ac:dyDescent="0.2">
      <c r="A66" s="165"/>
      <c r="B66" s="165"/>
      <c r="C66" s="188">
        <v>54</v>
      </c>
      <c r="D66" s="165" t="s">
        <v>195</v>
      </c>
      <c r="E66" s="167">
        <v>0</v>
      </c>
      <c r="F66" s="189">
        <v>400</v>
      </c>
      <c r="G66" s="190">
        <f t="shared" si="2"/>
        <v>-400</v>
      </c>
      <c r="H66" s="167"/>
      <c r="I66" s="169">
        <f t="shared" si="0"/>
        <v>0</v>
      </c>
      <c r="J66" s="170">
        <v>0</v>
      </c>
      <c r="K66" s="191"/>
    </row>
    <row r="67" spans="1:11" x14ac:dyDescent="0.2">
      <c r="A67" s="165"/>
      <c r="B67" s="165"/>
      <c r="C67" s="188">
        <v>55</v>
      </c>
      <c r="D67" s="165" t="s">
        <v>196</v>
      </c>
      <c r="E67" s="167">
        <v>2544.98</v>
      </c>
      <c r="F67" s="189">
        <v>7000</v>
      </c>
      <c r="G67" s="190">
        <f t="shared" si="2"/>
        <v>-4455.0200000000004</v>
      </c>
      <c r="H67" s="167"/>
      <c r="I67" s="169">
        <f t="shared" si="0"/>
        <v>0.36356857142857141</v>
      </c>
      <c r="J67" s="170">
        <v>286.02999999999997</v>
      </c>
      <c r="K67" s="191"/>
    </row>
    <row r="68" spans="1:11" x14ac:dyDescent="0.2">
      <c r="A68" s="165"/>
      <c r="B68" s="165"/>
      <c r="C68" s="188">
        <v>56</v>
      </c>
      <c r="D68" s="165" t="s">
        <v>197</v>
      </c>
      <c r="E68" s="167">
        <v>500</v>
      </c>
      <c r="F68" s="189">
        <v>500</v>
      </c>
      <c r="G68" s="190">
        <f t="shared" si="2"/>
        <v>0</v>
      </c>
      <c r="H68" s="167"/>
      <c r="I68" s="169">
        <f t="shared" si="0"/>
        <v>1</v>
      </c>
      <c r="J68" s="170">
        <v>0</v>
      </c>
      <c r="K68" s="191"/>
    </row>
    <row r="69" spans="1:11" x14ac:dyDescent="0.2">
      <c r="A69" s="110"/>
      <c r="B69" s="147" t="s">
        <v>107</v>
      </c>
      <c r="C69" s="192"/>
      <c r="D69" s="152"/>
      <c r="E69" s="171">
        <f>SUM(E11:E68)</f>
        <v>58713.34</v>
      </c>
      <c r="F69" s="171">
        <f t="shared" ref="F69" si="3">SUM(F11:F68)</f>
        <v>80846</v>
      </c>
      <c r="G69" s="193">
        <f>E69-F69</f>
        <v>-22132.660000000003</v>
      </c>
      <c r="H69" s="171"/>
      <c r="I69" s="173">
        <f>E69/F69</f>
        <v>0.72623679588353163</v>
      </c>
      <c r="J69" s="174">
        <f>SUM(J11:J68)</f>
        <v>2290.63</v>
      </c>
      <c r="K69" s="194"/>
    </row>
    <row r="70" spans="1:11" x14ac:dyDescent="0.2">
      <c r="E70" s="183"/>
      <c r="F70" s="185"/>
      <c r="H70" s="183"/>
    </row>
    <row r="71" spans="1:11" x14ac:dyDescent="0.2">
      <c r="E71" s="195"/>
      <c r="H71" s="197"/>
    </row>
  </sheetData>
  <mergeCells count="2">
    <mergeCell ref="B3:C3"/>
    <mergeCell ref="E5:J5"/>
  </mergeCells>
  <pageMargins left="0.4" right="0.5" top="0.4" bottom="0.6" header="0.3" footer="0.25"/>
  <pageSetup orientation="portrait" errors="blank" r:id="rId1"/>
  <headerFooter>
    <oddFooter>&amp;L&amp;"Arial,Regular"&amp;6Page &amp;P - As of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0E97-35C7-42B7-BF1F-80A7CE843CAA}">
  <sheetPr>
    <tabColor rgb="FF6600FF"/>
  </sheetPr>
  <dimension ref="A1:L110"/>
  <sheetViews>
    <sheetView zoomScale="130" zoomScaleNormal="130" zoomScaleSheetLayoutView="100" workbookViewId="0">
      <selection activeCell="G22" sqref="G22:G23"/>
    </sheetView>
  </sheetViews>
  <sheetFormatPr defaultColWidth="11" defaultRowHeight="7.8" x14ac:dyDescent="0.15"/>
  <cols>
    <col min="1" max="1" width="2.77734375" style="203" customWidth="1"/>
    <col min="2" max="2" width="2.88671875" style="232" customWidth="1"/>
    <col min="3" max="3" width="3.21875" style="232" customWidth="1"/>
    <col min="4" max="4" width="3.88671875" style="232" customWidth="1"/>
    <col min="5" max="5" width="4.44140625" style="232" customWidth="1"/>
    <col min="6" max="6" width="23.6640625" style="232" customWidth="1"/>
    <col min="7" max="7" width="2.44140625" style="233" customWidth="1"/>
    <col min="8" max="8" width="12.44140625" style="229" customWidth="1"/>
    <col min="9" max="9" width="14.6640625" style="229" customWidth="1"/>
    <col min="10" max="10" width="13.109375" style="229" customWidth="1"/>
    <col min="11" max="11" width="4.44140625" style="202" customWidth="1"/>
    <col min="12" max="12" width="3.21875" style="202" customWidth="1"/>
    <col min="13" max="16384" width="11" style="203"/>
  </cols>
  <sheetData>
    <row r="1" spans="2:12" s="78" customFormat="1" x14ac:dyDescent="0.15">
      <c r="B1" s="75"/>
      <c r="C1" s="76"/>
      <c r="D1" s="77"/>
      <c r="E1" s="76"/>
      <c r="F1" s="76" t="s">
        <v>0</v>
      </c>
      <c r="G1" s="77"/>
      <c r="I1" s="77"/>
      <c r="J1" s="79"/>
      <c r="K1" s="79"/>
      <c r="L1" s="80"/>
    </row>
    <row r="2" spans="2:12" s="87" customFormat="1" ht="12" x14ac:dyDescent="0.25">
      <c r="B2" s="84"/>
      <c r="C2" s="85"/>
      <c r="D2" s="86"/>
      <c r="E2" s="85"/>
      <c r="F2" s="85" t="s">
        <v>198</v>
      </c>
      <c r="G2" s="86"/>
      <c r="I2" s="86"/>
      <c r="J2" s="88"/>
      <c r="K2" s="88"/>
      <c r="L2" s="88"/>
    </row>
    <row r="3" spans="2:12" s="93" customFormat="1" ht="10.199999999999999" x14ac:dyDescent="0.2">
      <c r="B3" s="91"/>
      <c r="C3" s="663"/>
      <c r="D3" s="663"/>
      <c r="E3" s="92"/>
      <c r="F3" s="92">
        <f>'[11]OA To Do &amp; Notes'!D3</f>
        <v>44652</v>
      </c>
      <c r="G3" s="92"/>
      <c r="I3" s="94"/>
      <c r="J3" s="95"/>
      <c r="K3" s="95"/>
      <c r="L3" s="96"/>
    </row>
    <row r="4" spans="2:12" x14ac:dyDescent="0.15">
      <c r="B4" s="198"/>
      <c r="C4" s="198"/>
      <c r="D4" s="198"/>
      <c r="E4" s="198"/>
      <c r="F4" s="198"/>
      <c r="G4" s="199"/>
      <c r="H4" s="200"/>
      <c r="I4" s="200"/>
      <c r="J4" s="201"/>
    </row>
    <row r="5" spans="2:12" ht="12" hidden="1" x14ac:dyDescent="0.25">
      <c r="B5" s="198"/>
      <c r="C5" s="198"/>
      <c r="D5" s="198"/>
      <c r="E5" s="198"/>
      <c r="F5" s="198"/>
      <c r="G5" s="199"/>
      <c r="H5" s="207"/>
      <c r="I5" s="208">
        <f>'[11]OA To Do &amp; Notes'!D3</f>
        <v>44652</v>
      </c>
      <c r="J5" s="209"/>
    </row>
    <row r="6" spans="2:12" s="214" customFormat="1" ht="9.6" x14ac:dyDescent="0.2">
      <c r="B6" s="210"/>
      <c r="C6" s="210"/>
      <c r="D6" s="210"/>
      <c r="E6" s="210"/>
      <c r="F6" s="210"/>
      <c r="G6" s="199"/>
      <c r="H6" s="211">
        <v>44681</v>
      </c>
      <c r="I6" s="211">
        <v>44469</v>
      </c>
      <c r="J6" s="212" t="s">
        <v>199</v>
      </c>
      <c r="K6" s="213"/>
      <c r="L6" s="213"/>
    </row>
    <row r="7" spans="2:12" s="205" customFormat="1" x14ac:dyDescent="0.15">
      <c r="B7" s="198" t="s">
        <v>200</v>
      </c>
      <c r="C7" s="198"/>
      <c r="D7" s="198"/>
      <c r="E7" s="198"/>
      <c r="F7" s="198"/>
      <c r="G7" s="199"/>
      <c r="H7" s="215"/>
      <c r="I7" s="215"/>
      <c r="J7" s="215"/>
      <c r="K7" s="202"/>
      <c r="L7" s="202"/>
    </row>
    <row r="8" spans="2:12" s="205" customFormat="1" x14ac:dyDescent="0.15">
      <c r="B8" s="198"/>
      <c r="C8" s="218" t="s">
        <v>201</v>
      </c>
      <c r="D8" s="218"/>
      <c r="E8" s="218"/>
      <c r="F8" s="218"/>
      <c r="G8" s="199"/>
      <c r="H8" s="215"/>
      <c r="I8" s="215"/>
      <c r="J8" s="215"/>
      <c r="K8" s="202"/>
      <c r="L8" s="202"/>
    </row>
    <row r="9" spans="2:12" s="205" customFormat="1" x14ac:dyDescent="0.15">
      <c r="B9" s="198"/>
      <c r="C9" s="198"/>
      <c r="D9" s="198" t="s">
        <v>202</v>
      </c>
      <c r="E9" s="198"/>
      <c r="F9" s="198"/>
      <c r="G9" s="199"/>
      <c r="H9" s="215"/>
      <c r="I9" s="215"/>
      <c r="J9" s="215"/>
      <c r="K9" s="202"/>
      <c r="L9" s="202"/>
    </row>
    <row r="10" spans="2:12" x14ac:dyDescent="0.15">
      <c r="B10" s="219"/>
      <c r="C10" s="219"/>
      <c r="D10" s="220">
        <v>1</v>
      </c>
      <c r="E10" s="219" t="s">
        <v>203</v>
      </c>
      <c r="F10" s="219"/>
      <c r="G10" s="199"/>
      <c r="H10" s="221">
        <v>184970.09</v>
      </c>
      <c r="I10" s="221">
        <v>-11228.25</v>
      </c>
      <c r="J10" s="221">
        <f>ROUND((H10-I10),5)</f>
        <v>196198.34</v>
      </c>
    </row>
    <row r="11" spans="2:12" hidden="1" x14ac:dyDescent="0.15">
      <c r="B11" s="219"/>
      <c r="C11" s="222" t="s">
        <v>204</v>
      </c>
      <c r="D11" s="220">
        <v>2</v>
      </c>
      <c r="E11" s="219" t="s">
        <v>205</v>
      </c>
      <c r="F11" s="219"/>
      <c r="G11" s="199"/>
      <c r="H11" s="221">
        <v>0</v>
      </c>
      <c r="I11" s="221">
        <v>0</v>
      </c>
      <c r="J11" s="221">
        <f>H11-I11</f>
        <v>0</v>
      </c>
    </row>
    <row r="12" spans="2:12" s="205" customFormat="1" x14ac:dyDescent="0.15">
      <c r="B12" s="198"/>
      <c r="C12" s="198"/>
      <c r="D12" s="198" t="s">
        <v>206</v>
      </c>
      <c r="E12" s="198"/>
      <c r="F12" s="198"/>
      <c r="G12" s="199"/>
      <c r="H12" s="223">
        <f>SUM(H10:H11)</f>
        <v>184970.09</v>
      </c>
      <c r="I12" s="223">
        <f t="shared" ref="I12:J12" si="0">SUM(I10:I11)</f>
        <v>-11228.25</v>
      </c>
      <c r="J12" s="223">
        <f t="shared" si="0"/>
        <v>196198.34</v>
      </c>
      <c r="K12" s="202"/>
      <c r="L12" s="202"/>
    </row>
    <row r="13" spans="2:12" x14ac:dyDescent="0.15">
      <c r="B13" s="219"/>
      <c r="C13" s="219"/>
      <c r="D13" s="219"/>
      <c r="E13" s="219"/>
      <c r="F13" s="219"/>
      <c r="G13" s="199"/>
      <c r="H13" s="221"/>
      <c r="I13" s="221"/>
      <c r="J13" s="221"/>
    </row>
    <row r="14" spans="2:12" s="205" customFormat="1" x14ac:dyDescent="0.15">
      <c r="B14" s="198"/>
      <c r="C14" s="198"/>
      <c r="D14" s="198" t="s">
        <v>207</v>
      </c>
      <c r="E14" s="198"/>
      <c r="F14" s="198"/>
      <c r="G14" s="199"/>
      <c r="H14" s="224"/>
      <c r="I14" s="224"/>
      <c r="J14" s="224"/>
      <c r="K14" s="202"/>
      <c r="L14" s="202"/>
    </row>
    <row r="15" spans="2:12" x14ac:dyDescent="0.15">
      <c r="B15" s="219"/>
      <c r="C15" s="219"/>
      <c r="D15" s="220">
        <v>1</v>
      </c>
      <c r="E15" s="219" t="s">
        <v>208</v>
      </c>
      <c r="F15" s="219"/>
      <c r="G15" s="199"/>
      <c r="H15" s="221">
        <v>15721.22</v>
      </c>
      <c r="I15" s="221">
        <v>-16082.28</v>
      </c>
      <c r="J15" s="221">
        <f>ROUND((H15-I15),5)</f>
        <v>31803.5</v>
      </c>
    </row>
    <row r="16" spans="2:12" s="205" customFormat="1" x14ac:dyDescent="0.15">
      <c r="B16" s="198"/>
      <c r="C16" s="198"/>
      <c r="D16" s="198" t="s">
        <v>209</v>
      </c>
      <c r="E16" s="198"/>
      <c r="F16" s="198"/>
      <c r="G16" s="199"/>
      <c r="H16" s="223">
        <f>ROUND(SUM(H14:H15),5)</f>
        <v>15721.22</v>
      </c>
      <c r="I16" s="223">
        <f>ROUND(SUM(I14:I15),5)</f>
        <v>-16082.28</v>
      </c>
      <c r="J16" s="223">
        <f>ROUND((H16-I16),5)</f>
        <v>31803.5</v>
      </c>
      <c r="K16" s="202"/>
      <c r="L16" s="202"/>
    </row>
    <row r="17" spans="2:12" x14ac:dyDescent="0.15">
      <c r="B17" s="219"/>
      <c r="C17" s="219"/>
      <c r="D17" s="219"/>
      <c r="E17" s="219"/>
      <c r="F17" s="219"/>
      <c r="G17" s="199"/>
      <c r="H17" s="221"/>
      <c r="I17" s="221"/>
      <c r="J17" s="221"/>
    </row>
    <row r="18" spans="2:12" s="205" customFormat="1" x14ac:dyDescent="0.15">
      <c r="B18" s="198"/>
      <c r="C18" s="198"/>
      <c r="D18" s="198" t="s">
        <v>210</v>
      </c>
      <c r="E18" s="198"/>
      <c r="F18" s="198"/>
      <c r="G18" s="199"/>
      <c r="H18" s="224"/>
      <c r="I18" s="224"/>
      <c r="J18" s="224"/>
      <c r="K18" s="202"/>
      <c r="L18" s="202"/>
    </row>
    <row r="19" spans="2:12" x14ac:dyDescent="0.15">
      <c r="B19" s="219"/>
      <c r="C19" s="219"/>
      <c r="D19" s="220">
        <v>1</v>
      </c>
      <c r="E19" s="219" t="s">
        <v>211</v>
      </c>
      <c r="F19" s="219"/>
      <c r="G19" s="199"/>
      <c r="H19" s="221">
        <v>4070.9</v>
      </c>
      <c r="I19" s="221">
        <v>4070.9</v>
      </c>
      <c r="J19" s="221">
        <f t="shared" ref="J19:J28" si="1">ROUND((H19-I19),5)</f>
        <v>0</v>
      </c>
    </row>
    <row r="20" spans="2:12" x14ac:dyDescent="0.15">
      <c r="B20" s="219"/>
      <c r="C20" s="219"/>
      <c r="D20" s="220">
        <v>2</v>
      </c>
      <c r="E20" s="219" t="s">
        <v>212</v>
      </c>
      <c r="F20" s="219"/>
      <c r="G20" s="199"/>
      <c r="H20" s="221">
        <v>1318.89</v>
      </c>
      <c r="I20" s="221">
        <v>41654.370000000003</v>
      </c>
      <c r="J20" s="221">
        <f t="shared" si="1"/>
        <v>-40335.480000000003</v>
      </c>
    </row>
    <row r="21" spans="2:12" x14ac:dyDescent="0.15">
      <c r="B21" s="219"/>
      <c r="C21" s="219"/>
      <c r="D21" s="220">
        <v>3</v>
      </c>
      <c r="E21" s="219" t="s">
        <v>213</v>
      </c>
      <c r="F21" s="219" t="s">
        <v>214</v>
      </c>
      <c r="G21" s="199"/>
      <c r="H21" s="221">
        <v>63.12</v>
      </c>
      <c r="I21" s="221">
        <v>63.12</v>
      </c>
      <c r="J21" s="221">
        <f t="shared" si="1"/>
        <v>0</v>
      </c>
    </row>
    <row r="22" spans="2:12" x14ac:dyDescent="0.15">
      <c r="B22" s="219"/>
      <c r="C22" s="219"/>
      <c r="D22" s="220">
        <v>4</v>
      </c>
      <c r="E22" s="219" t="s">
        <v>215</v>
      </c>
      <c r="F22" s="219"/>
      <c r="G22" s="199"/>
      <c r="H22" s="221">
        <v>110.97</v>
      </c>
      <c r="I22" s="221">
        <v>482.01</v>
      </c>
      <c r="J22" s="221">
        <f t="shared" si="1"/>
        <v>-371.04</v>
      </c>
    </row>
    <row r="23" spans="2:12" x14ac:dyDescent="0.15">
      <c r="B23" s="219"/>
      <c r="C23" s="219"/>
      <c r="D23" s="220">
        <v>5</v>
      </c>
      <c r="E23" s="219" t="s">
        <v>216</v>
      </c>
      <c r="F23" s="219"/>
      <c r="G23" s="199"/>
      <c r="H23" s="221">
        <v>13053.51</v>
      </c>
      <c r="I23" s="221">
        <v>13053.51</v>
      </c>
      <c r="J23" s="221">
        <f t="shared" si="1"/>
        <v>0</v>
      </c>
    </row>
    <row r="24" spans="2:12" x14ac:dyDescent="0.15">
      <c r="B24" s="219"/>
      <c r="C24" s="219"/>
      <c r="D24" s="220">
        <v>6</v>
      </c>
      <c r="E24" s="219" t="s">
        <v>217</v>
      </c>
      <c r="F24" s="219"/>
      <c r="G24" s="199"/>
      <c r="H24" s="221">
        <v>9209.9599999999991</v>
      </c>
      <c r="I24" s="221">
        <v>9209.9599999999991</v>
      </c>
      <c r="J24" s="221">
        <f t="shared" si="1"/>
        <v>0</v>
      </c>
    </row>
    <row r="25" spans="2:12" x14ac:dyDescent="0.15">
      <c r="B25" s="219"/>
      <c r="C25" s="219"/>
      <c r="D25" s="220">
        <v>7</v>
      </c>
      <c r="E25" s="219" t="s">
        <v>218</v>
      </c>
      <c r="F25" s="219"/>
      <c r="G25" s="199"/>
      <c r="H25" s="221">
        <v>2270.85</v>
      </c>
      <c r="I25" s="221">
        <v>4829.7</v>
      </c>
      <c r="J25" s="221">
        <f t="shared" si="1"/>
        <v>-2558.85</v>
      </c>
    </row>
    <row r="26" spans="2:12" x14ac:dyDescent="0.15">
      <c r="B26" s="219"/>
      <c r="C26" s="219"/>
      <c r="D26" s="220">
        <v>8</v>
      </c>
      <c r="E26" s="219" t="s">
        <v>219</v>
      </c>
      <c r="F26" s="219"/>
      <c r="G26" s="199"/>
      <c r="H26" s="221">
        <v>-3712.49</v>
      </c>
      <c r="I26" s="221">
        <v>-734.14</v>
      </c>
      <c r="J26" s="221">
        <f t="shared" si="1"/>
        <v>-2978.35</v>
      </c>
    </row>
    <row r="27" spans="2:12" s="205" customFormat="1" x14ac:dyDescent="0.15">
      <c r="B27" s="198"/>
      <c r="C27" s="198"/>
      <c r="D27" s="220">
        <v>9</v>
      </c>
      <c r="E27" s="219" t="s">
        <v>220</v>
      </c>
      <c r="F27" s="219"/>
      <c r="G27" s="199"/>
      <c r="H27" s="221">
        <v>1188.8900000000001</v>
      </c>
      <c r="I27" s="221">
        <v>1188.8900000000001</v>
      </c>
      <c r="J27" s="221">
        <f t="shared" si="1"/>
        <v>0</v>
      </c>
      <c r="K27" s="202"/>
      <c r="L27" s="202"/>
    </row>
    <row r="28" spans="2:12" s="205" customFormat="1" x14ac:dyDescent="0.15">
      <c r="B28" s="198"/>
      <c r="C28" s="198"/>
      <c r="D28" s="198" t="s">
        <v>221</v>
      </c>
      <c r="E28" s="198"/>
      <c r="F28" s="198"/>
      <c r="G28" s="199"/>
      <c r="H28" s="223">
        <f>ROUND(SUM(H18:H27),5)</f>
        <v>27574.6</v>
      </c>
      <c r="I28" s="223">
        <f>ROUND(SUM(I18:I27),5)</f>
        <v>73818.320000000007</v>
      </c>
      <c r="J28" s="223">
        <f t="shared" si="1"/>
        <v>-46243.72</v>
      </c>
      <c r="K28" s="202"/>
      <c r="L28" s="202"/>
    </row>
    <row r="29" spans="2:12" s="205" customFormat="1" x14ac:dyDescent="0.15">
      <c r="B29" s="198"/>
      <c r="C29" s="198"/>
      <c r="D29" s="198"/>
      <c r="E29" s="198"/>
      <c r="F29" s="198"/>
      <c r="G29" s="199"/>
      <c r="H29" s="224"/>
      <c r="I29" s="224"/>
      <c r="J29" s="224"/>
      <c r="K29" s="202"/>
      <c r="L29" s="202"/>
    </row>
    <row r="30" spans="2:12" s="205" customFormat="1" x14ac:dyDescent="0.15">
      <c r="B30" s="198"/>
      <c r="C30" s="227" t="s">
        <v>224</v>
      </c>
      <c r="D30" s="227"/>
      <c r="E30" s="227"/>
      <c r="F30" s="227"/>
      <c r="G30" s="228"/>
      <c r="H30" s="223">
        <f>ROUND(H8+H12+H16+H28,5)</f>
        <v>228265.91</v>
      </c>
      <c r="I30" s="223">
        <f>ROUND(I8+I12+I16+I28,5)</f>
        <v>46507.79</v>
      </c>
      <c r="J30" s="223">
        <f>ROUND((H30-I30),5)</f>
        <v>181758.12</v>
      </c>
      <c r="K30" s="202"/>
      <c r="L30" s="202"/>
    </row>
    <row r="31" spans="2:12" s="205" customFormat="1" x14ac:dyDescent="0.15">
      <c r="B31" s="198"/>
      <c r="C31" s="198"/>
      <c r="D31" s="198"/>
      <c r="E31" s="198"/>
      <c r="F31" s="198"/>
      <c r="G31" s="199"/>
      <c r="H31" s="229"/>
      <c r="I31" s="229"/>
      <c r="J31" s="229"/>
      <c r="K31" s="202"/>
      <c r="L31" s="202"/>
    </row>
    <row r="32" spans="2:12" x14ac:dyDescent="0.15">
      <c r="B32" s="198"/>
      <c r="C32" s="198" t="s">
        <v>226</v>
      </c>
      <c r="D32" s="198"/>
      <c r="E32" s="198"/>
      <c r="F32" s="198"/>
      <c r="G32" s="199"/>
    </row>
    <row r="33" spans="2:12" x14ac:dyDescent="0.15">
      <c r="B33" s="198"/>
      <c r="C33" s="219"/>
      <c r="D33" s="220">
        <v>1</v>
      </c>
      <c r="E33" s="219" t="s">
        <v>228</v>
      </c>
      <c r="F33" s="219"/>
      <c r="G33" s="199"/>
      <c r="H33" s="221">
        <v>-4757036.34</v>
      </c>
      <c r="I33" s="221">
        <v>-4757036.34</v>
      </c>
      <c r="J33" s="221">
        <f>ROUND((H33-I33),5)</f>
        <v>0</v>
      </c>
    </row>
    <row r="34" spans="2:12" s="205" customFormat="1" x14ac:dyDescent="0.15">
      <c r="B34" s="198"/>
      <c r="C34" s="219"/>
      <c r="D34" s="220">
        <v>2</v>
      </c>
      <c r="E34" s="219" t="s">
        <v>230</v>
      </c>
      <c r="F34" s="219"/>
      <c r="G34" s="199"/>
      <c r="H34" s="221">
        <v>9688538.2200000007</v>
      </c>
      <c r="I34" s="221">
        <v>9670078.5</v>
      </c>
      <c r="J34" s="221">
        <f>ROUND((H34-I34),5)</f>
        <v>18459.72</v>
      </c>
      <c r="K34" s="202"/>
      <c r="L34" s="202"/>
    </row>
    <row r="35" spans="2:12" x14ac:dyDescent="0.15">
      <c r="B35" s="219"/>
      <c r="C35" s="227" t="s">
        <v>231</v>
      </c>
      <c r="D35" s="230"/>
      <c r="E35" s="227"/>
      <c r="F35" s="227"/>
      <c r="G35" s="228"/>
      <c r="H35" s="223">
        <f>ROUND(SUM(H33:H34),5)</f>
        <v>4931501.88</v>
      </c>
      <c r="I35" s="223">
        <f>ROUND(SUM(I33:I34),5)</f>
        <v>4913042.16</v>
      </c>
      <c r="J35" s="223">
        <f>ROUND((H35-I35),5)</f>
        <v>18459.72</v>
      </c>
    </row>
    <row r="36" spans="2:12" s="205" customFormat="1" x14ac:dyDescent="0.15">
      <c r="B36" s="219"/>
      <c r="C36" s="219"/>
      <c r="D36" s="231"/>
      <c r="E36" s="232"/>
      <c r="F36" s="232"/>
      <c r="G36" s="233"/>
      <c r="H36" s="229"/>
      <c r="I36" s="229"/>
      <c r="J36" s="229"/>
      <c r="K36" s="202"/>
      <c r="L36" s="202"/>
    </row>
    <row r="37" spans="2:12" x14ac:dyDescent="0.15">
      <c r="B37" s="198"/>
      <c r="C37" s="198" t="s">
        <v>232</v>
      </c>
      <c r="D37" s="210"/>
      <c r="E37" s="198"/>
      <c r="F37" s="198"/>
      <c r="G37" s="199"/>
      <c r="H37" s="224"/>
      <c r="I37" s="224"/>
      <c r="J37" s="224"/>
    </row>
    <row r="38" spans="2:12" x14ac:dyDescent="0.15">
      <c r="B38" s="219"/>
      <c r="C38" s="220"/>
      <c r="D38" s="220">
        <v>1</v>
      </c>
      <c r="E38" s="219" t="s">
        <v>233</v>
      </c>
      <c r="F38" s="219"/>
      <c r="G38" s="199"/>
      <c r="H38" s="221">
        <v>10982</v>
      </c>
      <c r="I38" s="221">
        <v>10982</v>
      </c>
      <c r="J38" s="221">
        <f t="shared" ref="J38:J48" si="2">ROUND((H38-I38),5)</f>
        <v>0</v>
      </c>
    </row>
    <row r="39" spans="2:12" x14ac:dyDescent="0.15">
      <c r="B39" s="198"/>
      <c r="C39" s="220"/>
      <c r="D39" s="220">
        <v>2</v>
      </c>
      <c r="E39" s="219" t="s">
        <v>234</v>
      </c>
      <c r="F39" s="219"/>
      <c r="G39" s="199"/>
      <c r="H39" s="221">
        <v>11872.03</v>
      </c>
      <c r="I39" s="221">
        <v>11872.03</v>
      </c>
      <c r="J39" s="221">
        <f t="shared" si="2"/>
        <v>0</v>
      </c>
    </row>
    <row r="40" spans="2:12" x14ac:dyDescent="0.15">
      <c r="B40" s="219"/>
      <c r="C40" s="220"/>
      <c r="D40" s="220">
        <v>3</v>
      </c>
      <c r="E40" s="219" t="s">
        <v>235</v>
      </c>
      <c r="F40" s="219"/>
      <c r="G40" s="199"/>
      <c r="H40" s="221">
        <v>0</v>
      </c>
      <c r="I40" s="221">
        <v>28011.06</v>
      </c>
      <c r="J40" s="221">
        <f t="shared" si="2"/>
        <v>-28011.06</v>
      </c>
    </row>
    <row r="41" spans="2:12" x14ac:dyDescent="0.15">
      <c r="B41" s="219"/>
      <c r="C41" s="220"/>
      <c r="D41" s="220">
        <v>4</v>
      </c>
      <c r="E41" s="219" t="s">
        <v>236</v>
      </c>
      <c r="F41" s="219"/>
      <c r="G41" s="199"/>
      <c r="H41" s="221">
        <v>1400</v>
      </c>
      <c r="I41" s="221">
        <v>1400</v>
      </c>
      <c r="J41" s="221">
        <f t="shared" si="2"/>
        <v>0</v>
      </c>
    </row>
    <row r="42" spans="2:12" x14ac:dyDescent="0.15">
      <c r="B42" s="219"/>
      <c r="C42" s="220"/>
      <c r="D42" s="220">
        <v>5</v>
      </c>
      <c r="E42" s="219" t="s">
        <v>237</v>
      </c>
      <c r="F42" s="219"/>
      <c r="G42" s="199"/>
      <c r="H42" s="221">
        <v>163561.28</v>
      </c>
      <c r="I42" s="221">
        <v>23137.97</v>
      </c>
      <c r="J42" s="221">
        <f t="shared" si="2"/>
        <v>140423.31</v>
      </c>
    </row>
    <row r="43" spans="2:12" x14ac:dyDescent="0.15">
      <c r="B43" s="219"/>
      <c r="C43" s="220"/>
      <c r="D43" s="220">
        <v>6</v>
      </c>
      <c r="E43" s="219" t="s">
        <v>238</v>
      </c>
      <c r="F43" s="219"/>
      <c r="G43" s="199"/>
      <c r="H43" s="221">
        <v>684045.69</v>
      </c>
      <c r="I43" s="221">
        <v>604486.31000000006</v>
      </c>
      <c r="J43" s="221">
        <f t="shared" si="2"/>
        <v>79559.38</v>
      </c>
    </row>
    <row r="44" spans="2:12" x14ac:dyDescent="0.15">
      <c r="B44" s="219"/>
      <c r="C44" s="220"/>
      <c r="D44" s="220">
        <v>7</v>
      </c>
      <c r="E44" s="219" t="s">
        <v>239</v>
      </c>
      <c r="F44" s="219"/>
      <c r="G44" s="234"/>
      <c r="H44" s="221">
        <v>698557.23</v>
      </c>
      <c r="I44" s="221">
        <v>51434.3</v>
      </c>
      <c r="J44" s="221">
        <f t="shared" si="2"/>
        <v>647122.93000000005</v>
      </c>
    </row>
    <row r="45" spans="2:12" x14ac:dyDescent="0.15">
      <c r="B45" s="219"/>
      <c r="C45" s="220"/>
      <c r="D45" s="220">
        <v>8</v>
      </c>
      <c r="E45" s="219" t="s">
        <v>240</v>
      </c>
      <c r="F45" s="219"/>
      <c r="G45" s="199"/>
      <c r="H45" s="221">
        <v>-18459.72</v>
      </c>
      <c r="I45" s="221">
        <v>-45239.22</v>
      </c>
      <c r="J45" s="221">
        <f t="shared" si="2"/>
        <v>26779.5</v>
      </c>
    </row>
    <row r="46" spans="2:12" x14ac:dyDescent="0.15">
      <c r="B46" s="219"/>
      <c r="C46" s="220"/>
      <c r="D46" s="220">
        <v>9</v>
      </c>
      <c r="E46" s="219" t="s">
        <v>241</v>
      </c>
      <c r="F46" s="219"/>
      <c r="G46" s="199"/>
      <c r="H46" s="221">
        <v>0</v>
      </c>
      <c r="I46" s="221">
        <v>24729.59</v>
      </c>
      <c r="J46" s="221">
        <f t="shared" si="2"/>
        <v>-24729.59</v>
      </c>
    </row>
    <row r="47" spans="2:12" s="205" customFormat="1" x14ac:dyDescent="0.15">
      <c r="B47" s="219"/>
      <c r="C47" s="198"/>
      <c r="D47" s="220">
        <v>10</v>
      </c>
      <c r="E47" s="219" t="s">
        <v>242</v>
      </c>
      <c r="F47" s="219"/>
      <c r="G47" s="199"/>
      <c r="H47" s="221">
        <v>0</v>
      </c>
      <c r="I47" s="221">
        <v>0</v>
      </c>
      <c r="J47" s="221">
        <f t="shared" si="2"/>
        <v>0</v>
      </c>
      <c r="K47" s="202"/>
      <c r="L47" s="202"/>
    </row>
    <row r="48" spans="2:12" ht="12.6" customHeight="1" x14ac:dyDescent="0.15">
      <c r="B48" s="219"/>
      <c r="C48" s="198"/>
      <c r="D48" s="198" t="s">
        <v>243</v>
      </c>
      <c r="E48" s="198"/>
      <c r="F48" s="198"/>
      <c r="G48" s="199"/>
      <c r="H48" s="224">
        <f>ROUND(SUM(H38:H47),5)</f>
        <v>1551958.51</v>
      </c>
      <c r="I48" s="224">
        <f>ROUND(SUM(I38:I47),5)</f>
        <v>710814.04</v>
      </c>
      <c r="J48" s="224">
        <f t="shared" si="2"/>
        <v>841144.47</v>
      </c>
    </row>
    <row r="49" spans="1:12" s="232" customFormat="1" x14ac:dyDescent="0.15">
      <c r="A49" s="203"/>
      <c r="B49" s="219"/>
      <c r="C49" s="198"/>
      <c r="D49" s="219"/>
      <c r="E49" s="198"/>
      <c r="F49" s="198"/>
      <c r="G49" s="199"/>
      <c r="H49" s="235"/>
      <c r="I49" s="235"/>
      <c r="J49" s="235"/>
      <c r="K49" s="202"/>
      <c r="L49" s="202"/>
    </row>
    <row r="50" spans="1:12" s="236" customFormat="1" x14ac:dyDescent="0.15">
      <c r="A50" s="203"/>
      <c r="B50" s="219"/>
      <c r="C50" s="219"/>
      <c r="D50" s="220">
        <v>1</v>
      </c>
      <c r="E50" s="219" t="s">
        <v>205</v>
      </c>
      <c r="F50" s="219"/>
      <c r="G50" s="199"/>
      <c r="H50" s="221">
        <v>-28595.31</v>
      </c>
      <c r="I50" s="221">
        <v>0</v>
      </c>
      <c r="J50" s="221">
        <f>H50-I50</f>
        <v>-28595.31</v>
      </c>
      <c r="K50" s="202"/>
      <c r="L50" s="202"/>
    </row>
    <row r="51" spans="1:12" s="205" customFormat="1" x14ac:dyDescent="0.15">
      <c r="A51" s="232"/>
      <c r="B51" s="219"/>
      <c r="C51" s="227" t="s">
        <v>244</v>
      </c>
      <c r="D51" s="227"/>
      <c r="E51" s="237"/>
      <c r="F51" s="237"/>
      <c r="G51" s="228"/>
      <c r="H51" s="223">
        <f>SUM(H48:H50)</f>
        <v>1523363.2</v>
      </c>
      <c r="I51" s="223">
        <f>SUM(I48:I50)</f>
        <v>710814.04</v>
      </c>
      <c r="J51" s="223">
        <f>SUM(J48:J50)</f>
        <v>812549.15999999992</v>
      </c>
      <c r="K51" s="202"/>
      <c r="L51" s="202"/>
    </row>
    <row r="52" spans="1:12" s="205" customFormat="1" x14ac:dyDescent="0.15">
      <c r="A52" s="232"/>
      <c r="B52" s="219"/>
      <c r="C52" s="198"/>
      <c r="D52" s="198"/>
      <c r="E52" s="219"/>
      <c r="F52" s="219"/>
      <c r="G52" s="199"/>
      <c r="H52" s="221"/>
      <c r="I52" s="221"/>
      <c r="J52" s="221"/>
      <c r="K52" s="202"/>
      <c r="L52" s="202"/>
    </row>
    <row r="53" spans="1:12" s="205" customFormat="1" x14ac:dyDescent="0.15">
      <c r="A53" s="236"/>
      <c r="B53" s="238" t="s">
        <v>245</v>
      </c>
      <c r="C53" s="239"/>
      <c r="D53" s="239"/>
      <c r="E53" s="238"/>
      <c r="F53" s="238"/>
      <c r="G53" s="240"/>
      <c r="H53" s="241">
        <f>SUM(H30+H35+H51)</f>
        <v>6683130.9900000002</v>
      </c>
      <c r="I53" s="241">
        <f t="shared" ref="I53:J53" si="3">SUM(I30+I35+I51)</f>
        <v>5670363.9900000002</v>
      </c>
      <c r="J53" s="241">
        <f t="shared" si="3"/>
        <v>1012766.9999999999</v>
      </c>
      <c r="K53" s="202"/>
      <c r="L53" s="202"/>
    </row>
    <row r="54" spans="1:12" s="205" customFormat="1" x14ac:dyDescent="0.15">
      <c r="B54" s="219"/>
      <c r="C54" s="219"/>
      <c r="D54" s="219"/>
      <c r="E54" s="198"/>
      <c r="F54" s="198"/>
      <c r="G54" s="199"/>
      <c r="H54" s="221"/>
      <c r="I54" s="221"/>
      <c r="J54" s="221"/>
      <c r="K54" s="202"/>
      <c r="L54" s="202"/>
    </row>
    <row r="55" spans="1:12" x14ac:dyDescent="0.15">
      <c r="A55" s="205"/>
      <c r="B55" s="198"/>
      <c r="C55" s="198"/>
      <c r="D55" s="198"/>
      <c r="E55" s="219"/>
      <c r="F55" s="219"/>
      <c r="G55" s="199"/>
      <c r="H55" s="224"/>
      <c r="I55" s="224"/>
      <c r="J55" s="224"/>
    </row>
    <row r="56" spans="1:12" s="205" customFormat="1" x14ac:dyDescent="0.15">
      <c r="B56" s="198" t="s">
        <v>246</v>
      </c>
      <c r="C56" s="198"/>
      <c r="D56" s="198"/>
      <c r="E56" s="219"/>
      <c r="F56" s="219"/>
      <c r="G56" s="199"/>
      <c r="H56" s="224"/>
      <c r="I56" s="224"/>
      <c r="J56" s="224"/>
      <c r="K56" s="202"/>
      <c r="L56" s="202"/>
    </row>
    <row r="57" spans="1:12" x14ac:dyDescent="0.15">
      <c r="A57" s="205"/>
      <c r="B57" s="198"/>
      <c r="C57" s="198" t="s">
        <v>247</v>
      </c>
      <c r="D57" s="219"/>
      <c r="E57" s="219"/>
      <c r="F57" s="219"/>
      <c r="G57" s="199"/>
      <c r="H57" s="224"/>
      <c r="I57" s="224"/>
      <c r="J57" s="224"/>
    </row>
    <row r="58" spans="1:12" s="205" customFormat="1" x14ac:dyDescent="0.15">
      <c r="A58" s="203"/>
      <c r="B58" s="198"/>
      <c r="C58" s="198"/>
      <c r="D58" s="198" t="s">
        <v>248</v>
      </c>
      <c r="E58" s="219"/>
      <c r="F58" s="219"/>
      <c r="G58" s="199"/>
      <c r="H58" s="224"/>
      <c r="I58" s="224"/>
      <c r="J58" s="224"/>
      <c r="K58" s="202"/>
      <c r="L58" s="202"/>
    </row>
    <row r="59" spans="1:12" x14ac:dyDescent="0.15">
      <c r="A59" s="205"/>
      <c r="B59" s="198"/>
      <c r="C59" s="219"/>
      <c r="D59" s="231"/>
      <c r="E59" s="198" t="s">
        <v>249</v>
      </c>
      <c r="F59" s="198"/>
      <c r="H59" s="224"/>
      <c r="I59" s="224"/>
      <c r="J59" s="224"/>
    </row>
    <row r="60" spans="1:12" x14ac:dyDescent="0.15">
      <c r="B60" s="219"/>
      <c r="C60" s="198"/>
      <c r="D60" s="220">
        <v>1</v>
      </c>
      <c r="E60" s="219" t="s">
        <v>250</v>
      </c>
      <c r="G60" s="199"/>
      <c r="H60" s="221">
        <v>6169.27</v>
      </c>
      <c r="I60" s="221">
        <v>18345.22</v>
      </c>
      <c r="J60" s="221">
        <f>ROUND((H60-I60),5)</f>
        <v>-12175.95</v>
      </c>
    </row>
    <row r="61" spans="1:12" x14ac:dyDescent="0.15">
      <c r="A61" s="205"/>
      <c r="B61" s="198"/>
      <c r="C61" s="219"/>
      <c r="D61" s="231"/>
      <c r="E61" s="198" t="s">
        <v>251</v>
      </c>
      <c r="F61" s="198"/>
      <c r="G61" s="199"/>
      <c r="H61" s="223">
        <f>ROUND(SUM(H60:H60),5)</f>
        <v>6169.27</v>
      </c>
      <c r="I61" s="223">
        <f>ROUND(SUM(I60:I60),5)</f>
        <v>18345.22</v>
      </c>
      <c r="J61" s="223">
        <f>ROUND((H61-I61),5)</f>
        <v>-12175.95</v>
      </c>
    </row>
    <row r="62" spans="1:12" x14ac:dyDescent="0.15">
      <c r="B62" s="219"/>
      <c r="C62" s="219"/>
      <c r="D62" s="231"/>
      <c r="E62" s="219"/>
      <c r="F62" s="219"/>
      <c r="G62" s="199"/>
      <c r="H62" s="221"/>
      <c r="I62" s="221"/>
      <c r="J62" s="221"/>
    </row>
    <row r="63" spans="1:12" x14ac:dyDescent="0.15">
      <c r="B63" s="198"/>
      <c r="C63" s="219"/>
      <c r="D63" s="231"/>
      <c r="E63" s="198" t="s">
        <v>252</v>
      </c>
      <c r="F63" s="198"/>
      <c r="H63" s="224"/>
      <c r="I63" s="224"/>
      <c r="J63" s="224"/>
    </row>
    <row r="64" spans="1:12" x14ac:dyDescent="0.15">
      <c r="B64" s="219"/>
      <c r="C64" s="219"/>
      <c r="D64" s="220">
        <v>1</v>
      </c>
      <c r="E64" s="219" t="s">
        <v>252</v>
      </c>
      <c r="H64" s="221">
        <v>391.43</v>
      </c>
      <c r="I64" s="221">
        <v>391.43</v>
      </c>
      <c r="J64" s="221">
        <f t="shared" ref="J64:J69" si="4">ROUND((H64-I64),5)</f>
        <v>0</v>
      </c>
    </row>
    <row r="65" spans="1:12" x14ac:dyDescent="0.15">
      <c r="B65" s="219"/>
      <c r="C65" s="219"/>
      <c r="D65" s="220">
        <v>2</v>
      </c>
      <c r="E65" s="219" t="s">
        <v>253</v>
      </c>
      <c r="H65" s="221">
        <v>4099.96</v>
      </c>
      <c r="I65" s="221">
        <v>3653.37</v>
      </c>
      <c r="J65" s="221">
        <f t="shared" si="4"/>
        <v>446.59</v>
      </c>
    </row>
    <row r="66" spans="1:12" x14ac:dyDescent="0.15">
      <c r="B66" s="219"/>
      <c r="C66" s="219"/>
      <c r="D66" s="220">
        <v>3</v>
      </c>
      <c r="E66" s="219" t="s">
        <v>254</v>
      </c>
      <c r="H66" s="221">
        <v>20900</v>
      </c>
      <c r="I66" s="221">
        <v>23450</v>
      </c>
      <c r="J66" s="221">
        <f t="shared" si="4"/>
        <v>-2550</v>
      </c>
    </row>
    <row r="67" spans="1:12" s="205" customFormat="1" x14ac:dyDescent="0.15">
      <c r="A67" s="203"/>
      <c r="B67" s="219"/>
      <c r="C67" s="219"/>
      <c r="D67" s="220">
        <v>4</v>
      </c>
      <c r="E67" s="219" t="s">
        <v>255</v>
      </c>
      <c r="F67" s="232"/>
      <c r="G67" s="233"/>
      <c r="H67" s="221">
        <v>6115.06</v>
      </c>
      <c r="I67" s="221">
        <v>20315.060000000001</v>
      </c>
      <c r="J67" s="221">
        <f t="shared" si="4"/>
        <v>-14200</v>
      </c>
      <c r="K67" s="202"/>
      <c r="L67" s="202"/>
    </row>
    <row r="68" spans="1:12" x14ac:dyDescent="0.15">
      <c r="B68" s="219"/>
      <c r="C68" s="198"/>
      <c r="D68" s="220">
        <v>5</v>
      </c>
      <c r="E68" s="219" t="s">
        <v>256</v>
      </c>
      <c r="H68" s="221">
        <v>0</v>
      </c>
      <c r="I68" s="221">
        <v>8765</v>
      </c>
      <c r="J68" s="221">
        <f t="shared" si="4"/>
        <v>-8765</v>
      </c>
    </row>
    <row r="69" spans="1:12" s="205" customFormat="1" x14ac:dyDescent="0.15">
      <c r="A69" s="203"/>
      <c r="B69" s="219"/>
      <c r="C69" s="219"/>
      <c r="D69" s="220">
        <v>6</v>
      </c>
      <c r="E69" s="219" t="s">
        <v>257</v>
      </c>
      <c r="F69" s="232"/>
      <c r="G69" s="233"/>
      <c r="H69" s="221">
        <v>0</v>
      </c>
      <c r="I69" s="221">
        <v>0</v>
      </c>
      <c r="J69" s="221">
        <f t="shared" si="4"/>
        <v>0</v>
      </c>
      <c r="K69" s="202"/>
      <c r="L69" s="202"/>
    </row>
    <row r="70" spans="1:12" x14ac:dyDescent="0.15">
      <c r="A70" s="205"/>
      <c r="B70" s="219"/>
      <c r="C70" s="198"/>
      <c r="D70" s="220">
        <v>7</v>
      </c>
      <c r="E70" s="219" t="s">
        <v>258</v>
      </c>
      <c r="G70" s="199"/>
      <c r="H70" s="221">
        <v>0</v>
      </c>
      <c r="I70" s="221">
        <v>0</v>
      </c>
      <c r="J70" s="221">
        <v>0</v>
      </c>
    </row>
    <row r="71" spans="1:12" x14ac:dyDescent="0.15">
      <c r="B71" s="198"/>
      <c r="C71" s="219"/>
      <c r="D71" s="220">
        <v>8</v>
      </c>
      <c r="E71" s="198" t="s">
        <v>259</v>
      </c>
      <c r="F71" s="198"/>
      <c r="G71" s="199"/>
      <c r="H71" s="223">
        <f>SUM(H64:H70)</f>
        <v>31506.45</v>
      </c>
      <c r="I71" s="223">
        <f>SUM(I64:I70)</f>
        <v>56574.86</v>
      </c>
      <c r="J71" s="223">
        <f>SUM(J64:J70)</f>
        <v>-25068.41</v>
      </c>
    </row>
    <row r="72" spans="1:12" x14ac:dyDescent="0.15">
      <c r="A72" s="205"/>
      <c r="B72" s="219"/>
      <c r="C72" s="219"/>
      <c r="D72" s="198"/>
      <c r="E72" s="219"/>
      <c r="F72" s="219"/>
      <c r="G72" s="199"/>
      <c r="H72" s="224"/>
      <c r="I72" s="224"/>
      <c r="J72" s="224"/>
    </row>
    <row r="73" spans="1:12" x14ac:dyDescent="0.15">
      <c r="B73" s="198"/>
      <c r="C73" s="227"/>
      <c r="D73" s="227" t="s">
        <v>260</v>
      </c>
      <c r="E73" s="237"/>
      <c r="F73" s="237"/>
      <c r="G73" s="228"/>
      <c r="H73" s="223">
        <f>SUM(H61+H71)</f>
        <v>37675.72</v>
      </c>
      <c r="I73" s="223">
        <f>SUM(I61+I71)</f>
        <v>74920.08</v>
      </c>
      <c r="J73" s="223">
        <f>SUM(J61+J71)</f>
        <v>-37244.36</v>
      </c>
    </row>
    <row r="74" spans="1:12" x14ac:dyDescent="0.15">
      <c r="B74" s="219"/>
      <c r="C74" s="198"/>
      <c r="D74" s="219"/>
      <c r="E74" s="219"/>
      <c r="F74" s="219"/>
      <c r="G74" s="199"/>
      <c r="H74" s="224"/>
      <c r="I74" s="224"/>
      <c r="J74" s="224"/>
    </row>
    <row r="75" spans="1:12" s="205" customFormat="1" x14ac:dyDescent="0.15">
      <c r="A75" s="203"/>
      <c r="B75" s="219"/>
      <c r="C75" s="227" t="s">
        <v>261</v>
      </c>
      <c r="D75" s="227"/>
      <c r="E75" s="243"/>
      <c r="F75" s="243"/>
      <c r="G75" s="244"/>
      <c r="H75" s="223">
        <f>H73</f>
        <v>37675.72</v>
      </c>
      <c r="I75" s="223">
        <f t="shared" ref="I75:J75" si="5">I73</f>
        <v>74920.08</v>
      </c>
      <c r="J75" s="223">
        <f t="shared" si="5"/>
        <v>-37244.36</v>
      </c>
      <c r="K75" s="202"/>
      <c r="L75" s="202"/>
    </row>
    <row r="76" spans="1:12" x14ac:dyDescent="0.15">
      <c r="B76" s="219"/>
      <c r="C76" s="205"/>
      <c r="D76" s="198"/>
      <c r="H76" s="224"/>
      <c r="I76" s="224"/>
      <c r="J76" s="224"/>
    </row>
    <row r="77" spans="1:12" s="205" customFormat="1" x14ac:dyDescent="0.15">
      <c r="A77" s="203"/>
      <c r="B77" s="219"/>
      <c r="C77" s="198" t="s">
        <v>262</v>
      </c>
      <c r="D77" s="198"/>
      <c r="E77" s="232"/>
      <c r="F77" s="232"/>
      <c r="G77" s="233"/>
      <c r="H77" s="245"/>
      <c r="I77" s="245"/>
      <c r="J77" s="245"/>
      <c r="K77" s="202"/>
      <c r="L77" s="202"/>
    </row>
    <row r="78" spans="1:12" x14ac:dyDescent="0.15">
      <c r="A78" s="205"/>
      <c r="B78" s="219"/>
      <c r="C78" s="219"/>
      <c r="D78" s="220">
        <v>1</v>
      </c>
      <c r="E78" s="219" t="s">
        <v>263</v>
      </c>
      <c r="F78" s="219"/>
      <c r="G78" s="199"/>
      <c r="H78" s="221">
        <v>5595443.9100000001</v>
      </c>
      <c r="I78" s="221">
        <v>5278444.6100000003</v>
      </c>
      <c r="J78" s="221">
        <f>ROUND((H78-I78),5)</f>
        <v>316999.3</v>
      </c>
    </row>
    <row r="79" spans="1:12" x14ac:dyDescent="0.15">
      <c r="B79" s="219"/>
      <c r="C79" s="198"/>
      <c r="D79" s="220">
        <v>2</v>
      </c>
      <c r="E79" s="219" t="s">
        <v>264</v>
      </c>
      <c r="F79" s="219"/>
      <c r="G79" s="199"/>
      <c r="H79" s="221">
        <v>18459.72</v>
      </c>
      <c r="I79" s="221">
        <v>628679.06000000006</v>
      </c>
      <c r="J79" s="221">
        <f>ROUND((H79-I79),5)</f>
        <v>-610219.34</v>
      </c>
    </row>
    <row r="80" spans="1:12" x14ac:dyDescent="0.15">
      <c r="A80" s="205"/>
      <c r="B80" s="219"/>
      <c r="C80" s="198"/>
      <c r="D80" s="220">
        <v>3</v>
      </c>
      <c r="E80" s="219" t="s">
        <v>118</v>
      </c>
      <c r="F80" s="219"/>
      <c r="G80" s="199"/>
      <c r="H80" s="221">
        <v>1031551.64</v>
      </c>
      <c r="I80" s="221">
        <v>-311679.76</v>
      </c>
      <c r="J80" s="221">
        <f>ROUND((H80-I80),5)</f>
        <v>1343231.4</v>
      </c>
    </row>
    <row r="81" spans="1:12" s="205" customFormat="1" x14ac:dyDescent="0.15">
      <c r="A81" s="203"/>
      <c r="B81" s="219"/>
      <c r="C81" s="227" t="s">
        <v>265</v>
      </c>
      <c r="D81" s="227"/>
      <c r="E81" s="227"/>
      <c r="F81" s="227"/>
      <c r="G81" s="228"/>
      <c r="H81" s="223">
        <f>SUM(H78:H80)</f>
        <v>6645455.2699999996</v>
      </c>
      <c r="I81" s="223">
        <f t="shared" ref="I81:J81" si="6">SUM(I78:I80)</f>
        <v>5595443.9100000001</v>
      </c>
      <c r="J81" s="223">
        <f t="shared" si="6"/>
        <v>1050011.3599999999</v>
      </c>
      <c r="K81" s="202"/>
      <c r="L81" s="202"/>
    </row>
    <row r="82" spans="1:12" x14ac:dyDescent="0.15">
      <c r="B82" s="219"/>
      <c r="C82" s="236"/>
      <c r="D82" s="219"/>
      <c r="H82" s="245"/>
      <c r="I82" s="245"/>
      <c r="J82" s="245"/>
    </row>
    <row r="83" spans="1:12" x14ac:dyDescent="0.15">
      <c r="B83" s="238" t="s">
        <v>266</v>
      </c>
      <c r="C83" s="247"/>
      <c r="D83" s="247"/>
      <c r="E83" s="238"/>
      <c r="F83" s="238"/>
      <c r="G83" s="248"/>
      <c r="H83" s="241">
        <f>SUM(H75+H81)</f>
        <v>6683130.9899999993</v>
      </c>
      <c r="I83" s="241">
        <f>SUM(I75+I81)</f>
        <v>5670363.9900000002</v>
      </c>
      <c r="J83" s="241">
        <f>SUM(J75+J81)</f>
        <v>1012766.9999999999</v>
      </c>
    </row>
    <row r="84" spans="1:12" s="232" customFormat="1" x14ac:dyDescent="0.15">
      <c r="A84" s="205"/>
      <c r="B84" s="219"/>
      <c r="C84" s="236"/>
      <c r="D84" s="236"/>
      <c r="E84" s="236"/>
      <c r="F84" s="236"/>
      <c r="G84" s="233"/>
      <c r="H84" s="249"/>
      <c r="I84" s="249"/>
      <c r="J84" s="229"/>
      <c r="K84" s="202"/>
      <c r="L84" s="202"/>
    </row>
    <row r="85" spans="1:12" x14ac:dyDescent="0.15">
      <c r="B85" s="198"/>
      <c r="C85" s="236"/>
      <c r="D85" s="236"/>
      <c r="E85" s="203"/>
      <c r="F85" s="236"/>
    </row>
    <row r="86" spans="1:12" x14ac:dyDescent="0.15">
      <c r="B86" s="219"/>
      <c r="C86" s="236"/>
      <c r="D86" s="236"/>
      <c r="E86" s="236"/>
      <c r="F86" s="236"/>
    </row>
    <row r="87" spans="1:12" x14ac:dyDescent="0.15">
      <c r="A87" s="232"/>
      <c r="C87" s="236"/>
      <c r="D87" s="236"/>
      <c r="E87" s="236"/>
      <c r="F87" s="236"/>
    </row>
    <row r="88" spans="1:12" x14ac:dyDescent="0.15">
      <c r="C88" s="236"/>
      <c r="D88" s="236"/>
      <c r="E88" s="236"/>
      <c r="F88" s="236"/>
    </row>
    <row r="89" spans="1:12" x14ac:dyDescent="0.15">
      <c r="B89" s="236"/>
      <c r="C89" s="236"/>
      <c r="D89" s="236"/>
      <c r="E89" s="236"/>
      <c r="F89" s="236"/>
    </row>
    <row r="90" spans="1:12" x14ac:dyDescent="0.15">
      <c r="B90" s="236"/>
      <c r="C90" s="236"/>
      <c r="D90" s="236"/>
      <c r="E90" s="236"/>
      <c r="F90" s="236"/>
    </row>
    <row r="91" spans="1:12" x14ac:dyDescent="0.15">
      <c r="B91" s="236"/>
      <c r="C91" s="236"/>
      <c r="D91" s="236"/>
      <c r="E91" s="236"/>
      <c r="F91" s="236"/>
    </row>
    <row r="92" spans="1:12" x14ac:dyDescent="0.15">
      <c r="B92" s="236"/>
      <c r="C92" s="236"/>
      <c r="D92" s="236"/>
      <c r="E92" s="236"/>
      <c r="F92" s="236"/>
    </row>
    <row r="93" spans="1:12" x14ac:dyDescent="0.15">
      <c r="B93" s="236"/>
      <c r="C93" s="236"/>
      <c r="D93" s="236"/>
      <c r="E93" s="236"/>
      <c r="F93" s="236"/>
    </row>
    <row r="94" spans="1:12" x14ac:dyDescent="0.15">
      <c r="B94" s="236"/>
      <c r="C94" s="236"/>
      <c r="D94" s="236"/>
      <c r="E94" s="236"/>
      <c r="F94" s="236"/>
    </row>
    <row r="95" spans="1:12" x14ac:dyDescent="0.15">
      <c r="B95" s="236"/>
      <c r="C95" s="236"/>
      <c r="D95" s="236"/>
      <c r="E95" s="236"/>
      <c r="F95" s="236"/>
    </row>
    <row r="96" spans="1:12" x14ac:dyDescent="0.15">
      <c r="B96" s="236"/>
      <c r="C96" s="236"/>
      <c r="D96" s="236"/>
      <c r="E96" s="236"/>
      <c r="F96" s="236"/>
    </row>
    <row r="97" spans="2:6" x14ac:dyDescent="0.15">
      <c r="B97" s="236"/>
      <c r="C97" s="236"/>
      <c r="D97" s="236"/>
      <c r="E97" s="236"/>
      <c r="F97" s="236"/>
    </row>
    <row r="98" spans="2:6" x14ac:dyDescent="0.15">
      <c r="B98" s="236"/>
      <c r="C98" s="236"/>
      <c r="D98" s="236"/>
      <c r="E98" s="236"/>
      <c r="F98" s="236"/>
    </row>
    <row r="99" spans="2:6" x14ac:dyDescent="0.15">
      <c r="B99" s="236"/>
      <c r="C99" s="236"/>
      <c r="D99" s="236"/>
      <c r="E99" s="236"/>
      <c r="F99" s="236"/>
    </row>
    <row r="100" spans="2:6" x14ac:dyDescent="0.15">
      <c r="B100" s="236"/>
      <c r="C100" s="236"/>
      <c r="D100" s="236"/>
      <c r="E100" s="236"/>
      <c r="F100" s="236"/>
    </row>
    <row r="101" spans="2:6" x14ac:dyDescent="0.15">
      <c r="B101" s="236"/>
      <c r="D101" s="236"/>
      <c r="E101" s="236"/>
      <c r="F101" s="236"/>
    </row>
    <row r="102" spans="2:6" x14ac:dyDescent="0.15">
      <c r="B102" s="236"/>
      <c r="D102" s="236"/>
      <c r="E102" s="236"/>
      <c r="F102" s="236"/>
    </row>
    <row r="103" spans="2:6" x14ac:dyDescent="0.15">
      <c r="B103" s="236"/>
      <c r="E103" s="236"/>
      <c r="F103" s="236"/>
    </row>
    <row r="104" spans="2:6" x14ac:dyDescent="0.15">
      <c r="B104" s="236"/>
      <c r="E104" s="236"/>
      <c r="F104" s="236"/>
    </row>
    <row r="105" spans="2:6" x14ac:dyDescent="0.15">
      <c r="B105" s="236"/>
      <c r="E105" s="236"/>
      <c r="F105" s="236"/>
    </row>
    <row r="106" spans="2:6" x14ac:dyDescent="0.15">
      <c r="B106" s="236"/>
    </row>
    <row r="107" spans="2:6" x14ac:dyDescent="0.15">
      <c r="B107" s="236"/>
    </row>
    <row r="108" spans="2:6" x14ac:dyDescent="0.15">
      <c r="B108" s="236"/>
    </row>
    <row r="109" spans="2:6" x14ac:dyDescent="0.15">
      <c r="B109" s="236"/>
    </row>
    <row r="110" spans="2:6" x14ac:dyDescent="0.15">
      <c r="B110" s="236"/>
    </row>
  </sheetData>
  <mergeCells count="1">
    <mergeCell ref="C3:D3"/>
  </mergeCells>
  <pageMargins left="0.4" right="0.5" top="0.4" bottom="0.6" header="0.3" footer="0.25"/>
  <pageSetup orientation="portrait" errors="blank" r:id="rId1"/>
  <headerFooter>
    <oddFooter>&amp;L&amp;"Arial,Regular"&amp;6Page &amp;P - As of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2E5E-3A4A-4E06-A5E9-97718738B859}">
  <sheetPr>
    <tabColor rgb="FF6600FF"/>
  </sheetPr>
  <dimension ref="A1:K96"/>
  <sheetViews>
    <sheetView zoomScale="110" zoomScaleNormal="110" zoomScaleSheetLayoutView="100" workbookViewId="0">
      <selection activeCell="G22" sqref="G22:G23"/>
    </sheetView>
  </sheetViews>
  <sheetFormatPr defaultColWidth="11" defaultRowHeight="7.8" x14ac:dyDescent="0.15"/>
  <cols>
    <col min="1" max="1" width="6.33203125" style="233" customWidth="1"/>
    <col min="2" max="2" width="13.6640625" style="309" customWidth="1"/>
    <col min="3" max="3" width="2.21875" style="351" customWidth="1"/>
    <col min="4" max="4" width="13.44140625" style="352" customWidth="1"/>
    <col min="5" max="5" width="14.6640625" style="353" customWidth="1"/>
    <col min="6" max="6" width="2.109375" style="203" customWidth="1"/>
    <col min="7" max="7" width="5.6640625" style="203" customWidth="1"/>
    <col min="8" max="8" width="13" style="354" customWidth="1"/>
    <col min="9" max="9" width="8.6640625" style="355" customWidth="1"/>
    <col min="10" max="10" width="10.44140625" style="214" bestFit="1" customWidth="1"/>
    <col min="11" max="11" width="3.88671875" style="214" customWidth="1"/>
    <col min="12" max="16384" width="11" style="203"/>
  </cols>
  <sheetData>
    <row r="1" spans="1:11" s="78" customFormat="1" x14ac:dyDescent="0.15">
      <c r="A1" s="75"/>
      <c r="B1" s="76" t="s">
        <v>0</v>
      </c>
      <c r="C1" s="252"/>
      <c r="D1" s="80"/>
      <c r="E1" s="80"/>
      <c r="F1" s="79"/>
      <c r="G1" s="253"/>
      <c r="H1" s="77"/>
      <c r="I1" s="79"/>
      <c r="J1" s="79"/>
      <c r="K1" s="80"/>
    </row>
    <row r="2" spans="1:11" s="87" customFormat="1" ht="12" x14ac:dyDescent="0.25">
      <c r="A2" s="84"/>
      <c r="B2" s="85" t="s">
        <v>267</v>
      </c>
      <c r="C2" s="254"/>
      <c r="D2" s="255"/>
      <c r="E2" s="88"/>
      <c r="F2" s="88"/>
      <c r="G2" s="256"/>
      <c r="H2" s="86"/>
      <c r="I2" s="88"/>
      <c r="J2" s="88"/>
      <c r="K2" s="88"/>
    </row>
    <row r="3" spans="1:11" s="93" customFormat="1" ht="10.199999999999999" x14ac:dyDescent="0.2">
      <c r="A3" s="91"/>
      <c r="B3" s="663">
        <f>'[11]OA To Do &amp; Notes'!D3</f>
        <v>44652</v>
      </c>
      <c r="C3" s="663"/>
      <c r="D3" s="95"/>
      <c r="G3" s="257"/>
      <c r="H3" s="94"/>
      <c r="I3" s="95"/>
      <c r="J3" s="95"/>
      <c r="K3" s="96"/>
    </row>
    <row r="5" spans="1:11" x14ac:dyDescent="0.15">
      <c r="B5" s="258"/>
      <c r="C5" s="259"/>
      <c r="D5" s="260"/>
      <c r="E5" s="261"/>
      <c r="F5" s="205"/>
      <c r="G5" s="204"/>
      <c r="H5" s="262"/>
      <c r="I5" s="263"/>
      <c r="J5" s="264"/>
    </row>
    <row r="6" spans="1:11" x14ac:dyDescent="0.15">
      <c r="B6" s="258"/>
      <c r="C6" s="259"/>
      <c r="D6" s="260"/>
      <c r="E6" s="261"/>
      <c r="F6" s="205"/>
      <c r="G6" s="204"/>
      <c r="H6" s="262"/>
      <c r="I6" s="263"/>
      <c r="J6" s="264"/>
    </row>
    <row r="7" spans="1:11" x14ac:dyDescent="0.15">
      <c r="B7" s="258"/>
      <c r="C7" s="259"/>
      <c r="D7" s="260"/>
      <c r="E7" s="261"/>
      <c r="F7" s="205"/>
      <c r="G7" s="204"/>
      <c r="H7" s="262"/>
      <c r="I7" s="263"/>
      <c r="J7" s="264"/>
    </row>
    <row r="8" spans="1:11" ht="10.199999999999999" x14ac:dyDescent="0.2">
      <c r="B8" s="266"/>
      <c r="C8" s="267"/>
      <c r="D8" s="268"/>
      <c r="E8" s="269" t="s">
        <v>268</v>
      </c>
      <c r="F8" s="270"/>
      <c r="G8" s="271"/>
      <c r="H8" s="272"/>
      <c r="I8" s="273"/>
      <c r="J8" s="274"/>
    </row>
    <row r="9" spans="1:11" s="214" customFormat="1" ht="15.6" x14ac:dyDescent="0.15">
      <c r="A9" s="233"/>
      <c r="B9" s="275" t="s">
        <v>269</v>
      </c>
      <c r="C9" s="276"/>
      <c r="D9" s="277" t="s">
        <v>270</v>
      </c>
      <c r="E9" s="278" t="s">
        <v>271</v>
      </c>
      <c r="F9" s="279"/>
      <c r="G9" s="280" t="s">
        <v>272</v>
      </c>
      <c r="H9" s="281" t="s">
        <v>273</v>
      </c>
      <c r="I9" s="279" t="s">
        <v>274</v>
      </c>
      <c r="J9" s="282" t="s">
        <v>275</v>
      </c>
    </row>
    <row r="10" spans="1:11" x14ac:dyDescent="0.15">
      <c r="B10" s="283" t="s">
        <v>276</v>
      </c>
      <c r="C10" s="284"/>
      <c r="D10" s="285" t="s">
        <v>277</v>
      </c>
      <c r="E10" s="286">
        <v>49959.56</v>
      </c>
      <c r="F10" s="287"/>
      <c r="G10" s="285" t="s">
        <v>278</v>
      </c>
      <c r="H10" s="288">
        <v>1.6000000000000001E-3</v>
      </c>
      <c r="I10" s="289">
        <v>44735</v>
      </c>
      <c r="J10" s="290" t="s">
        <v>279</v>
      </c>
    </row>
    <row r="11" spans="1:11" x14ac:dyDescent="0.15">
      <c r="B11" s="283" t="s">
        <v>276</v>
      </c>
      <c r="C11" s="284"/>
      <c r="D11" s="285" t="s">
        <v>277</v>
      </c>
      <c r="E11" s="286">
        <v>49792.72</v>
      </c>
      <c r="F11" s="287"/>
      <c r="G11" s="285" t="s">
        <v>278</v>
      </c>
      <c r="H11" s="288">
        <v>8.3499999999999998E-3</v>
      </c>
      <c r="I11" s="289">
        <v>44819</v>
      </c>
      <c r="J11" s="290" t="s">
        <v>280</v>
      </c>
    </row>
    <row r="12" spans="1:11" x14ac:dyDescent="0.15">
      <c r="B12" s="283" t="s">
        <v>276</v>
      </c>
      <c r="C12" s="284"/>
      <c r="D12" s="285" t="s">
        <v>277</v>
      </c>
      <c r="E12" s="286">
        <v>0</v>
      </c>
      <c r="F12" s="287"/>
      <c r="G12" s="285" t="s">
        <v>281</v>
      </c>
      <c r="H12" s="288">
        <v>0</v>
      </c>
      <c r="I12" s="292" t="s">
        <v>281</v>
      </c>
      <c r="J12" s="290"/>
    </row>
    <row r="13" spans="1:11" x14ac:dyDescent="0.15">
      <c r="B13" s="293" t="s">
        <v>282</v>
      </c>
      <c r="C13" s="294"/>
      <c r="D13" s="295"/>
      <c r="E13" s="296">
        <f>SUM(E10:E12)</f>
        <v>99752.28</v>
      </c>
      <c r="F13" s="297"/>
      <c r="G13" s="298"/>
      <c r="H13" s="299"/>
      <c r="I13" s="300"/>
      <c r="J13" s="301" t="s">
        <v>222</v>
      </c>
    </row>
    <row r="14" spans="1:11" x14ac:dyDescent="0.15">
      <c r="B14" s="302"/>
      <c r="C14" s="303"/>
      <c r="D14" s="304"/>
      <c r="E14" s="305"/>
      <c r="F14" s="306"/>
      <c r="G14" s="307"/>
      <c r="H14" s="265"/>
      <c r="I14" s="308"/>
      <c r="J14" s="309"/>
    </row>
    <row r="15" spans="1:11" s="214" customFormat="1" x14ac:dyDescent="0.15">
      <c r="A15" s="233"/>
      <c r="B15" s="302"/>
      <c r="C15" s="303"/>
      <c r="D15" s="304"/>
      <c r="E15" s="305"/>
      <c r="F15" s="306"/>
      <c r="G15" s="307"/>
      <c r="H15" s="265"/>
      <c r="I15" s="308"/>
      <c r="J15" s="309"/>
      <c r="K15" s="264"/>
    </row>
    <row r="16" spans="1:11" ht="10.199999999999999" x14ac:dyDescent="0.2">
      <c r="B16" s="310"/>
      <c r="C16" s="311"/>
      <c r="D16" s="268"/>
      <c r="E16" s="269" t="s">
        <v>283</v>
      </c>
      <c r="F16" s="270"/>
      <c r="G16" s="271"/>
      <c r="H16" s="272"/>
      <c r="I16" s="273"/>
      <c r="J16" s="274"/>
      <c r="K16" s="312"/>
    </row>
    <row r="17" spans="1:11" ht="15.6" x14ac:dyDescent="0.15">
      <c r="B17" s="275" t="s">
        <v>284</v>
      </c>
      <c r="C17" s="276"/>
      <c r="D17" s="277" t="s">
        <v>270</v>
      </c>
      <c r="E17" s="278" t="s">
        <v>285</v>
      </c>
      <c r="F17" s="279"/>
      <c r="G17" s="280"/>
      <c r="H17" s="313" t="s">
        <v>273</v>
      </c>
      <c r="I17" s="279"/>
      <c r="J17" s="314" t="s">
        <v>286</v>
      </c>
      <c r="K17" s="307"/>
    </row>
    <row r="18" spans="1:11" x14ac:dyDescent="0.15">
      <c r="B18" s="283" t="s">
        <v>276</v>
      </c>
      <c r="C18" s="284"/>
      <c r="D18" s="292" t="s">
        <v>287</v>
      </c>
      <c r="E18" s="315">
        <v>101531.01</v>
      </c>
      <c r="F18" s="316"/>
      <c r="G18" s="317" t="s">
        <v>281</v>
      </c>
      <c r="H18" s="288">
        <v>2.9999999999999997E-4</v>
      </c>
      <c r="I18" s="292" t="s">
        <v>288</v>
      </c>
      <c r="J18" s="318">
        <v>3136</v>
      </c>
      <c r="K18" s="307"/>
    </row>
    <row r="19" spans="1:11" x14ac:dyDescent="0.15">
      <c r="B19" s="293" t="s">
        <v>282</v>
      </c>
      <c r="C19" s="294"/>
      <c r="D19" s="319"/>
      <c r="E19" s="320">
        <f>+E18</f>
        <v>101531.01</v>
      </c>
      <c r="F19" s="321"/>
      <c r="G19" s="298"/>
      <c r="H19" s="322"/>
      <c r="I19" s="323"/>
      <c r="J19" s="324" t="s">
        <v>227</v>
      </c>
      <c r="K19" s="307"/>
    </row>
    <row r="20" spans="1:11" x14ac:dyDescent="0.15">
      <c r="B20" s="325"/>
      <c r="C20" s="326"/>
      <c r="D20" s="327"/>
      <c r="E20" s="328"/>
      <c r="F20" s="327"/>
      <c r="G20" s="327"/>
      <c r="H20" s="329"/>
      <c r="I20" s="327"/>
      <c r="J20" s="327"/>
      <c r="K20" s="307"/>
    </row>
    <row r="21" spans="1:11" x14ac:dyDescent="0.15">
      <c r="B21" s="325"/>
      <c r="C21" s="326"/>
      <c r="D21" s="327"/>
      <c r="E21" s="328"/>
      <c r="F21" s="327"/>
      <c r="G21" s="327"/>
      <c r="H21" s="329"/>
      <c r="I21" s="327"/>
      <c r="J21" s="327"/>
      <c r="K21" s="307"/>
    </row>
    <row r="22" spans="1:11" s="214" customFormat="1" ht="10.199999999999999" x14ac:dyDescent="0.2">
      <c r="A22" s="233"/>
      <c r="B22" s="310"/>
      <c r="C22" s="311"/>
      <c r="D22" s="330"/>
      <c r="E22" s="269" t="s">
        <v>289</v>
      </c>
      <c r="F22" s="270"/>
      <c r="G22" s="330"/>
      <c r="H22" s="331"/>
      <c r="I22" s="332"/>
      <c r="J22" s="333"/>
      <c r="K22" s="307"/>
    </row>
    <row r="23" spans="1:11" ht="15.6" x14ac:dyDescent="0.15">
      <c r="B23" s="275" t="s">
        <v>284</v>
      </c>
      <c r="C23" s="276"/>
      <c r="D23" s="277" t="s">
        <v>270</v>
      </c>
      <c r="E23" s="278" t="s">
        <v>285</v>
      </c>
      <c r="F23" s="279"/>
      <c r="G23" s="280"/>
      <c r="H23" s="313" t="s">
        <v>273</v>
      </c>
      <c r="I23" s="279"/>
      <c r="J23" s="314" t="s">
        <v>286</v>
      </c>
      <c r="K23" s="307"/>
    </row>
    <row r="24" spans="1:11" x14ac:dyDescent="0.15">
      <c r="B24" s="283" t="s">
        <v>276</v>
      </c>
      <c r="C24" s="284"/>
      <c r="D24" s="334" t="s">
        <v>290</v>
      </c>
      <c r="E24" s="335">
        <v>185312.45</v>
      </c>
      <c r="F24" s="336"/>
      <c r="G24" s="337" t="s">
        <v>281</v>
      </c>
      <c r="H24" s="338">
        <v>1E-3</v>
      </c>
      <c r="I24" s="292" t="s">
        <v>288</v>
      </c>
      <c r="J24" s="339">
        <v>7446</v>
      </c>
      <c r="K24" s="307"/>
    </row>
    <row r="25" spans="1:11" s="205" customFormat="1" x14ac:dyDescent="0.15">
      <c r="A25" s="233"/>
      <c r="B25" s="293" t="s">
        <v>282</v>
      </c>
      <c r="C25" s="294"/>
      <c r="D25" s="319"/>
      <c r="E25" s="320">
        <f>SUM(E20:E24)</f>
        <v>185312.45</v>
      </c>
      <c r="F25" s="321"/>
      <c r="G25" s="298"/>
      <c r="H25" s="322"/>
      <c r="I25" s="323"/>
      <c r="J25" s="324" t="s">
        <v>225</v>
      </c>
      <c r="K25" s="307"/>
    </row>
    <row r="26" spans="1:11" s="205" customFormat="1" x14ac:dyDescent="0.15">
      <c r="A26" s="233"/>
      <c r="B26" s="302"/>
      <c r="C26" s="303"/>
      <c r="D26" s="340"/>
      <c r="E26" s="341"/>
      <c r="F26" s="342"/>
      <c r="G26" s="263"/>
      <c r="H26" s="343"/>
      <c r="I26" s="344"/>
      <c r="J26" s="263"/>
      <c r="K26" s="307"/>
    </row>
    <row r="27" spans="1:11" s="205" customFormat="1" x14ac:dyDescent="0.15">
      <c r="A27" s="233"/>
      <c r="B27" s="302"/>
      <c r="C27" s="303"/>
      <c r="D27" s="340"/>
      <c r="E27" s="341"/>
      <c r="F27" s="342"/>
      <c r="G27" s="263"/>
      <c r="H27" s="343"/>
      <c r="I27" s="344"/>
      <c r="J27" s="263"/>
      <c r="K27" s="307"/>
    </row>
    <row r="28" spans="1:11" s="205" customFormat="1" ht="10.199999999999999" x14ac:dyDescent="0.2">
      <c r="A28" s="233"/>
      <c r="B28" s="345"/>
      <c r="C28" s="346"/>
      <c r="D28" s="268"/>
      <c r="E28" s="269" t="s">
        <v>291</v>
      </c>
      <c r="F28" s="270"/>
      <c r="G28" s="347"/>
      <c r="H28" s="348" t="s">
        <v>38</v>
      </c>
      <c r="I28" s="349"/>
      <c r="J28" s="350"/>
      <c r="K28" s="307"/>
    </row>
    <row r="29" spans="1:11" s="214" customFormat="1" ht="15.6" x14ac:dyDescent="0.15">
      <c r="A29" s="233"/>
      <c r="B29" s="275" t="s">
        <v>284</v>
      </c>
      <c r="C29" s="276"/>
      <c r="D29" s="277" t="s">
        <v>270</v>
      </c>
      <c r="E29" s="278" t="s">
        <v>285</v>
      </c>
      <c r="F29" s="279"/>
      <c r="G29" s="280"/>
      <c r="H29" s="313" t="s">
        <v>273</v>
      </c>
      <c r="I29" s="279"/>
      <c r="J29" s="314" t="s">
        <v>286</v>
      </c>
      <c r="K29" s="307"/>
    </row>
    <row r="30" spans="1:11" x14ac:dyDescent="0.15">
      <c r="B30" s="283" t="s">
        <v>276</v>
      </c>
      <c r="C30" s="284"/>
      <c r="D30" s="334" t="s">
        <v>290</v>
      </c>
      <c r="E30" s="335">
        <v>242698.35</v>
      </c>
      <c r="F30" s="336"/>
      <c r="G30" s="337" t="s">
        <v>281</v>
      </c>
      <c r="H30" s="338">
        <v>2.5000000000000001E-3</v>
      </c>
      <c r="I30" s="292" t="s">
        <v>288</v>
      </c>
      <c r="J30" s="339">
        <v>2081</v>
      </c>
      <c r="K30" s="307"/>
    </row>
    <row r="31" spans="1:11" x14ac:dyDescent="0.15">
      <c r="B31" s="293" t="s">
        <v>282</v>
      </c>
      <c r="C31" s="294"/>
      <c r="D31" s="319"/>
      <c r="E31" s="320">
        <f>+E30</f>
        <v>242698.35</v>
      </c>
      <c r="F31" s="321"/>
      <c r="G31" s="298"/>
      <c r="H31" s="322"/>
      <c r="I31" s="323"/>
      <c r="J31" s="324" t="s">
        <v>229</v>
      </c>
      <c r="K31" s="307"/>
    </row>
    <row r="32" spans="1:11" x14ac:dyDescent="0.15">
      <c r="K32" s="307"/>
    </row>
    <row r="33" spans="1:11" s="357" customFormat="1" x14ac:dyDescent="0.15">
      <c r="A33" s="233"/>
      <c r="B33" s="309"/>
      <c r="C33" s="351"/>
      <c r="D33" s="352"/>
      <c r="E33" s="353"/>
      <c r="F33" s="203"/>
      <c r="G33" s="203"/>
      <c r="H33" s="354"/>
      <c r="I33" s="355"/>
      <c r="J33" s="214"/>
      <c r="K33" s="356"/>
    </row>
    <row r="34" spans="1:11" ht="10.199999999999999" x14ac:dyDescent="0.2">
      <c r="B34" s="345"/>
      <c r="C34" s="346"/>
      <c r="D34" s="268"/>
      <c r="E34" s="269" t="s">
        <v>292</v>
      </c>
      <c r="F34" s="270"/>
      <c r="G34" s="347"/>
      <c r="H34" s="348"/>
      <c r="I34" s="349"/>
      <c r="J34" s="350"/>
      <c r="K34" s="307"/>
    </row>
    <row r="35" spans="1:11" ht="15.6" x14ac:dyDescent="0.15">
      <c r="B35" s="275" t="s">
        <v>284</v>
      </c>
      <c r="C35" s="276"/>
      <c r="D35" s="277" t="s">
        <v>270</v>
      </c>
      <c r="E35" s="278" t="s">
        <v>285</v>
      </c>
      <c r="F35" s="279"/>
      <c r="G35" s="280"/>
      <c r="H35" s="313" t="s">
        <v>273</v>
      </c>
      <c r="I35" s="279"/>
      <c r="J35" s="314" t="s">
        <v>286</v>
      </c>
      <c r="K35" s="307"/>
    </row>
    <row r="36" spans="1:11" x14ac:dyDescent="0.15">
      <c r="B36" s="283" t="s">
        <v>276</v>
      </c>
      <c r="C36" s="284"/>
      <c r="D36" s="334" t="s">
        <v>290</v>
      </c>
      <c r="E36" s="335">
        <v>246913.54</v>
      </c>
      <c r="F36" s="336"/>
      <c r="G36" s="337" t="s">
        <v>281</v>
      </c>
      <c r="H36" s="338">
        <v>3.0000000000000001E-3</v>
      </c>
      <c r="I36" s="292" t="s">
        <v>288</v>
      </c>
      <c r="J36" s="339">
        <v>7320</v>
      </c>
      <c r="K36" s="307"/>
    </row>
    <row r="37" spans="1:11" s="214" customFormat="1" x14ac:dyDescent="0.15">
      <c r="A37" s="233"/>
      <c r="B37" s="293" t="s">
        <v>282</v>
      </c>
      <c r="C37" s="294"/>
      <c r="D37" s="319"/>
      <c r="E37" s="320">
        <f>E36</f>
        <v>246913.54</v>
      </c>
      <c r="F37" s="321"/>
      <c r="G37" s="298"/>
      <c r="H37" s="358"/>
      <c r="I37" s="323"/>
      <c r="J37" s="324" t="s">
        <v>293</v>
      </c>
      <c r="K37" s="307"/>
    </row>
    <row r="38" spans="1:11" s="214" customFormat="1" x14ac:dyDescent="0.15">
      <c r="A38" s="233"/>
      <c r="B38" s="309"/>
      <c r="C38" s="351"/>
      <c r="D38" s="352"/>
      <c r="E38" s="353"/>
      <c r="F38" s="203"/>
      <c r="G38" s="203"/>
      <c r="H38" s="354"/>
      <c r="I38" s="355"/>
      <c r="K38" s="307"/>
    </row>
    <row r="39" spans="1:11" x14ac:dyDescent="0.15">
      <c r="K39" s="307"/>
    </row>
    <row r="40" spans="1:11" ht="10.199999999999999" x14ac:dyDescent="0.2">
      <c r="B40" s="345"/>
      <c r="C40" s="346"/>
      <c r="D40" s="268"/>
      <c r="E40" s="269" t="s">
        <v>294</v>
      </c>
      <c r="F40" s="270"/>
      <c r="G40" s="347"/>
      <c r="H40" s="348"/>
      <c r="I40" s="349"/>
      <c r="J40" s="350"/>
      <c r="K40" s="307"/>
    </row>
    <row r="41" spans="1:11" ht="15.6" x14ac:dyDescent="0.15">
      <c r="B41" s="275" t="s">
        <v>284</v>
      </c>
      <c r="C41" s="276"/>
      <c r="D41" s="277" t="s">
        <v>270</v>
      </c>
      <c r="E41" s="278" t="s">
        <v>285</v>
      </c>
      <c r="F41" s="279"/>
      <c r="G41" s="280"/>
      <c r="H41" s="313" t="s">
        <v>273</v>
      </c>
      <c r="I41" s="279"/>
      <c r="J41" s="314" t="s">
        <v>286</v>
      </c>
      <c r="K41" s="307"/>
    </row>
    <row r="42" spans="1:11" x14ac:dyDescent="0.15">
      <c r="B42" s="283" t="s">
        <v>295</v>
      </c>
      <c r="C42" s="284"/>
      <c r="D42" s="334" t="s">
        <v>296</v>
      </c>
      <c r="E42" s="335">
        <v>250000</v>
      </c>
      <c r="F42" s="336"/>
      <c r="G42" s="337" t="s">
        <v>281</v>
      </c>
      <c r="H42" s="338"/>
      <c r="I42" s="292" t="s">
        <v>288</v>
      </c>
      <c r="J42" s="339">
        <v>7300</v>
      </c>
      <c r="K42" s="307"/>
    </row>
    <row r="43" spans="1:11" ht="7.8" customHeight="1" x14ac:dyDescent="0.15">
      <c r="B43" s="283" t="s">
        <v>295</v>
      </c>
      <c r="C43" s="284"/>
      <c r="D43" s="334" t="s">
        <v>297</v>
      </c>
      <c r="E43" s="359">
        <v>397155.57</v>
      </c>
      <c r="F43" s="360"/>
      <c r="G43" s="361"/>
      <c r="H43" s="362"/>
      <c r="I43" s="292" t="s">
        <v>288</v>
      </c>
      <c r="J43" s="363">
        <v>1600</v>
      </c>
      <c r="K43" s="307"/>
    </row>
    <row r="44" spans="1:11" x14ac:dyDescent="0.15">
      <c r="B44" s="293" t="s">
        <v>282</v>
      </c>
      <c r="C44" s="294"/>
      <c r="D44" s="319"/>
      <c r="E44" s="364">
        <f>SUM(E42:E43)</f>
        <v>647155.57000000007</v>
      </c>
      <c r="F44" s="365"/>
      <c r="G44" s="298"/>
      <c r="H44" s="358"/>
      <c r="I44" s="323"/>
      <c r="J44" s="324"/>
      <c r="K44" s="307"/>
    </row>
    <row r="45" spans="1:11" x14ac:dyDescent="0.15">
      <c r="D45" s="327"/>
      <c r="E45" s="366"/>
      <c r="F45" s="367"/>
      <c r="G45" s="367"/>
      <c r="H45" s="368"/>
      <c r="J45" s="369"/>
      <c r="K45" s="307"/>
    </row>
    <row r="46" spans="1:11" ht="8.4" thickBot="1" x14ac:dyDescent="0.2">
      <c r="D46" s="327"/>
      <c r="E46" s="370"/>
      <c r="F46" s="371"/>
      <c r="G46" s="371"/>
      <c r="H46" s="368"/>
      <c r="J46" s="369"/>
      <c r="K46" s="307"/>
    </row>
    <row r="47" spans="1:11" ht="10.199999999999999" x14ac:dyDescent="0.2">
      <c r="B47" s="372" t="s">
        <v>298</v>
      </c>
      <c r="C47" s="373"/>
      <c r="D47" s="374"/>
      <c r="E47" s="375"/>
      <c r="F47" s="376"/>
      <c r="G47" s="371"/>
      <c r="H47" s="368"/>
      <c r="J47" s="369"/>
      <c r="K47" s="307"/>
    </row>
    <row r="48" spans="1:11" x14ac:dyDescent="0.15">
      <c r="B48" s="377"/>
      <c r="C48" s="378"/>
      <c r="D48" s="379"/>
      <c r="E48" s="380"/>
      <c r="F48" s="381"/>
      <c r="G48" s="371"/>
      <c r="H48" s="368"/>
      <c r="J48" s="369"/>
      <c r="K48" s="307"/>
    </row>
    <row r="49" spans="1:11" s="205" customFormat="1" x14ac:dyDescent="0.15">
      <c r="A49" s="233"/>
      <c r="B49" s="382" t="s">
        <v>223</v>
      </c>
      <c r="C49" s="383"/>
      <c r="D49" s="384"/>
      <c r="E49" s="385">
        <f>E13</f>
        <v>99752.28</v>
      </c>
      <c r="F49" s="386"/>
      <c r="G49" s="371"/>
      <c r="H49" s="368"/>
      <c r="I49" s="355"/>
      <c r="J49" s="369"/>
      <c r="K49" s="356"/>
    </row>
    <row r="50" spans="1:11" x14ac:dyDescent="0.15">
      <c r="B50" s="382" t="s">
        <v>299</v>
      </c>
      <c r="C50" s="383"/>
      <c r="D50" s="384"/>
      <c r="E50" s="385">
        <f>SUM(E19+E25+E31+E37)</f>
        <v>776455.35000000009</v>
      </c>
      <c r="F50" s="386"/>
      <c r="G50" s="371"/>
      <c r="H50" s="368"/>
      <c r="J50" s="369"/>
      <c r="K50" s="307"/>
    </row>
    <row r="51" spans="1:11" x14ac:dyDescent="0.15">
      <c r="B51" s="382" t="s">
        <v>300</v>
      </c>
      <c r="C51" s="383"/>
      <c r="D51" s="384"/>
      <c r="E51" s="385">
        <f>E44</f>
        <v>647155.57000000007</v>
      </c>
      <c r="F51" s="386"/>
      <c r="G51" s="371"/>
      <c r="H51" s="368"/>
      <c r="J51" s="369"/>
      <c r="K51" s="307"/>
    </row>
    <row r="52" spans="1:11" x14ac:dyDescent="0.15">
      <c r="B52" s="387" t="s">
        <v>301</v>
      </c>
      <c r="C52" s="383"/>
      <c r="D52" s="388"/>
      <c r="E52" s="389">
        <f>SUM(E49:E51)</f>
        <v>1523363.2000000002</v>
      </c>
      <c r="F52" s="390"/>
      <c r="G52" s="371"/>
      <c r="H52" s="368"/>
      <c r="J52" s="369"/>
      <c r="K52" s="307"/>
    </row>
    <row r="53" spans="1:11" ht="8.4" thickBot="1" x14ac:dyDescent="0.2">
      <c r="B53" s="391"/>
      <c r="C53" s="392"/>
      <c r="D53" s="393"/>
      <c r="E53" s="394"/>
      <c r="F53" s="395"/>
      <c r="G53" s="371"/>
      <c r="H53" s="368"/>
      <c r="J53" s="369"/>
      <c r="K53" s="307"/>
    </row>
    <row r="54" spans="1:11" x14ac:dyDescent="0.15">
      <c r="D54" s="327"/>
      <c r="E54" s="396">
        <f>SUM(E13+E19+E25+E31+E37+E44)</f>
        <v>1523363.2000000002</v>
      </c>
      <c r="F54" s="371"/>
      <c r="G54" s="371"/>
      <c r="H54" s="368"/>
      <c r="J54" s="369"/>
      <c r="K54" s="307"/>
    </row>
    <row r="55" spans="1:11" ht="8.4" thickBot="1" x14ac:dyDescent="0.2">
      <c r="D55" s="327"/>
      <c r="E55" s="366"/>
      <c r="F55" s="367"/>
      <c r="G55" s="371"/>
      <c r="H55" s="368"/>
      <c r="J55" s="369"/>
      <c r="K55" s="307"/>
    </row>
    <row r="56" spans="1:11" s="205" customFormat="1" ht="10.199999999999999" x14ac:dyDescent="0.2">
      <c r="A56" s="233"/>
      <c r="B56" s="667" t="s">
        <v>302</v>
      </c>
      <c r="C56" s="668"/>
      <c r="D56" s="669"/>
      <c r="E56" s="669"/>
      <c r="F56" s="670"/>
      <c r="G56" s="367"/>
      <c r="H56" s="354"/>
      <c r="I56" s="355"/>
      <c r="J56" s="214"/>
      <c r="K56" s="307"/>
    </row>
    <row r="57" spans="1:11" s="205" customFormat="1" x14ac:dyDescent="0.15">
      <c r="A57" s="233"/>
      <c r="B57" s="397"/>
      <c r="C57" s="398"/>
      <c r="D57" s="399"/>
      <c r="E57" s="399"/>
      <c r="F57" s="381"/>
      <c r="G57" s="367"/>
      <c r="K57" s="307"/>
    </row>
    <row r="58" spans="1:11" s="205" customFormat="1" x14ac:dyDescent="0.15">
      <c r="A58" s="233"/>
      <c r="B58" s="400" t="s">
        <v>303</v>
      </c>
      <c r="C58" s="401"/>
      <c r="D58" s="402"/>
      <c r="E58" s="403">
        <v>200770.16</v>
      </c>
      <c r="F58" s="404"/>
      <c r="G58" s="367"/>
      <c r="K58" s="307"/>
    </row>
    <row r="59" spans="1:11" s="205" customFormat="1" ht="8.4" thickBot="1" x14ac:dyDescent="0.2">
      <c r="A59" s="233"/>
      <c r="B59" s="405"/>
      <c r="C59" s="406"/>
      <c r="D59" s="407"/>
      <c r="E59" s="408"/>
      <c r="F59" s="409"/>
      <c r="G59" s="367"/>
      <c r="K59" s="307"/>
    </row>
    <row r="60" spans="1:11" x14ac:dyDescent="0.15">
      <c r="D60" s="327"/>
      <c r="E60" s="366"/>
      <c r="F60" s="366"/>
      <c r="G60" s="367"/>
      <c r="H60" s="205"/>
      <c r="I60" s="205"/>
      <c r="J60" s="205"/>
      <c r="K60" s="307"/>
    </row>
    <row r="61" spans="1:11" x14ac:dyDescent="0.15">
      <c r="D61" s="327"/>
      <c r="E61" s="366"/>
      <c r="F61" s="366"/>
      <c r="G61" s="367"/>
      <c r="K61" s="307"/>
    </row>
    <row r="62" spans="1:11" x14ac:dyDescent="0.15">
      <c r="D62" s="327"/>
      <c r="E62" s="366"/>
      <c r="F62" s="367"/>
      <c r="G62" s="367"/>
      <c r="K62" s="307"/>
    </row>
    <row r="63" spans="1:11" x14ac:dyDescent="0.15">
      <c r="D63" s="327"/>
      <c r="E63" s="366"/>
      <c r="F63" s="367"/>
      <c r="G63" s="367"/>
      <c r="K63" s="307"/>
    </row>
    <row r="64" spans="1:11" x14ac:dyDescent="0.15">
      <c r="D64" s="327"/>
      <c r="E64" s="366"/>
      <c r="F64" s="367"/>
      <c r="G64" s="367"/>
      <c r="K64" s="307"/>
    </row>
    <row r="65" spans="1:11" x14ac:dyDescent="0.15">
      <c r="D65" s="327"/>
      <c r="E65" s="366"/>
      <c r="F65" s="367"/>
      <c r="G65" s="367"/>
      <c r="K65" s="307"/>
    </row>
    <row r="66" spans="1:11" s="205" customFormat="1" x14ac:dyDescent="0.15">
      <c r="A66" s="233"/>
      <c r="B66" s="309"/>
      <c r="C66" s="351"/>
      <c r="D66" s="327"/>
      <c r="E66" s="366"/>
      <c r="F66" s="367"/>
      <c r="G66" s="367"/>
      <c r="H66" s="354"/>
      <c r="I66" s="355"/>
      <c r="J66" s="214"/>
      <c r="K66" s="307"/>
    </row>
    <row r="67" spans="1:11" x14ac:dyDescent="0.15">
      <c r="D67" s="327"/>
      <c r="E67" s="366"/>
      <c r="F67" s="367"/>
      <c r="G67" s="367"/>
      <c r="H67" s="205"/>
      <c r="I67" s="205"/>
      <c r="J67" s="205"/>
      <c r="K67" s="307"/>
    </row>
    <row r="68" spans="1:11" x14ac:dyDescent="0.15">
      <c r="D68" s="327"/>
      <c r="E68" s="366"/>
      <c r="F68" s="367"/>
      <c r="G68" s="367"/>
      <c r="K68" s="307"/>
    </row>
    <row r="69" spans="1:11" x14ac:dyDescent="0.15">
      <c r="D69" s="327"/>
      <c r="E69" s="366"/>
      <c r="F69" s="367"/>
      <c r="G69" s="367"/>
      <c r="K69" s="307"/>
    </row>
    <row r="70" spans="1:11" s="205" customFormat="1" x14ac:dyDescent="0.15">
      <c r="A70" s="233"/>
      <c r="B70" s="309"/>
      <c r="C70" s="351"/>
      <c r="D70" s="327"/>
      <c r="E70" s="366"/>
      <c r="F70" s="367"/>
      <c r="G70" s="367"/>
      <c r="H70" s="354"/>
      <c r="I70" s="355"/>
      <c r="J70" s="214"/>
      <c r="K70" s="356"/>
    </row>
    <row r="71" spans="1:11" s="205" customFormat="1" x14ac:dyDescent="0.15">
      <c r="A71" s="233"/>
      <c r="B71" s="309"/>
      <c r="C71" s="351"/>
      <c r="D71" s="327"/>
      <c r="E71" s="366"/>
      <c r="F71" s="367"/>
      <c r="G71" s="342"/>
      <c r="K71" s="356"/>
    </row>
    <row r="72" spans="1:11" s="205" customFormat="1" x14ac:dyDescent="0.15">
      <c r="A72" s="233"/>
      <c r="B72" s="309"/>
      <c r="C72" s="351"/>
      <c r="D72" s="327"/>
      <c r="E72" s="366"/>
      <c r="F72" s="367"/>
      <c r="G72" s="342"/>
      <c r="K72" s="356"/>
    </row>
    <row r="73" spans="1:11" s="205" customFormat="1" x14ac:dyDescent="0.15">
      <c r="A73" s="233"/>
      <c r="B73" s="309"/>
      <c r="C73" s="351"/>
      <c r="D73" s="327"/>
      <c r="E73" s="366"/>
      <c r="F73" s="367"/>
      <c r="G73" s="342"/>
      <c r="K73" s="356"/>
    </row>
    <row r="74" spans="1:11" x14ac:dyDescent="0.15">
      <c r="B74" s="357"/>
      <c r="C74" s="410"/>
      <c r="D74" s="357"/>
      <c r="E74" s="411"/>
      <c r="F74" s="367"/>
      <c r="G74" s="342"/>
      <c r="H74" s="205"/>
      <c r="I74" s="205"/>
      <c r="J74" s="205"/>
      <c r="K74" s="307"/>
    </row>
    <row r="75" spans="1:11" x14ac:dyDescent="0.15">
      <c r="B75" s="357"/>
      <c r="C75" s="410"/>
      <c r="D75" s="357"/>
      <c r="E75" s="411"/>
      <c r="F75" s="367"/>
      <c r="G75" s="367"/>
      <c r="K75" s="307"/>
    </row>
    <row r="76" spans="1:11" x14ac:dyDescent="0.15">
      <c r="F76" s="412"/>
      <c r="G76" s="367"/>
      <c r="K76" s="307"/>
    </row>
    <row r="77" spans="1:11" x14ac:dyDescent="0.15">
      <c r="F77" s="412"/>
      <c r="G77" s="367"/>
      <c r="K77" s="307"/>
    </row>
    <row r="78" spans="1:11" x14ac:dyDescent="0.15">
      <c r="B78" s="205"/>
      <c r="C78" s="225"/>
      <c r="D78" s="205"/>
      <c r="E78" s="205"/>
      <c r="G78" s="367"/>
      <c r="K78" s="204"/>
    </row>
    <row r="80" spans="1:11" x14ac:dyDescent="0.15">
      <c r="F80" s="205"/>
    </row>
    <row r="81" spans="1:11" s="205" customFormat="1" x14ac:dyDescent="0.15">
      <c r="A81" s="233"/>
      <c r="B81" s="309"/>
      <c r="C81" s="351"/>
      <c r="D81" s="352"/>
      <c r="E81" s="353"/>
      <c r="F81" s="203"/>
      <c r="G81" s="203"/>
      <c r="H81" s="354"/>
      <c r="I81" s="355"/>
      <c r="J81" s="214"/>
      <c r="K81" s="204"/>
    </row>
    <row r="82" spans="1:11" x14ac:dyDescent="0.15">
      <c r="G82" s="205"/>
      <c r="H82" s="205"/>
      <c r="I82" s="205"/>
      <c r="J82" s="205"/>
    </row>
    <row r="83" spans="1:11" x14ac:dyDescent="0.15">
      <c r="B83" s="205"/>
      <c r="C83" s="225"/>
      <c r="D83" s="205"/>
      <c r="E83" s="205"/>
    </row>
    <row r="84" spans="1:11" x14ac:dyDescent="0.15">
      <c r="B84" s="205"/>
      <c r="C84" s="225"/>
      <c r="D84" s="205"/>
      <c r="E84" s="205"/>
    </row>
    <row r="85" spans="1:11" x14ac:dyDescent="0.15">
      <c r="B85" s="205"/>
      <c r="C85" s="225"/>
      <c r="D85" s="205"/>
      <c r="E85" s="205"/>
      <c r="F85" s="205"/>
      <c r="K85" s="204"/>
    </row>
    <row r="86" spans="1:11" s="205" customFormat="1" x14ac:dyDescent="0.15">
      <c r="A86" s="233"/>
      <c r="B86" s="327"/>
      <c r="C86" s="413"/>
      <c r="D86" s="352"/>
      <c r="E86" s="414"/>
      <c r="G86" s="203"/>
      <c r="H86" s="354"/>
      <c r="I86" s="355"/>
      <c r="J86" s="214"/>
      <c r="K86" s="214"/>
    </row>
    <row r="87" spans="1:11" s="205" customFormat="1" x14ac:dyDescent="0.15">
      <c r="A87" s="233"/>
      <c r="B87" s="327"/>
      <c r="C87" s="413"/>
      <c r="D87" s="352"/>
      <c r="E87" s="414"/>
      <c r="G87" s="203"/>
      <c r="K87" s="214"/>
    </row>
    <row r="88" spans="1:11" x14ac:dyDescent="0.15">
      <c r="B88" s="327"/>
      <c r="C88" s="413"/>
      <c r="E88" s="414"/>
      <c r="F88" s="414"/>
      <c r="H88" s="203"/>
      <c r="I88" s="203"/>
      <c r="J88" s="203"/>
      <c r="K88" s="307"/>
    </row>
    <row r="89" spans="1:11" x14ac:dyDescent="0.15">
      <c r="B89" s="327"/>
      <c r="C89" s="413"/>
      <c r="E89" s="414"/>
      <c r="F89" s="414"/>
      <c r="H89" s="203"/>
      <c r="I89" s="203"/>
      <c r="J89" s="203"/>
      <c r="K89" s="204"/>
    </row>
    <row r="90" spans="1:11" s="205" customFormat="1" x14ac:dyDescent="0.15">
      <c r="A90" s="233"/>
      <c r="B90" s="327"/>
      <c r="C90" s="413"/>
      <c r="D90" s="352"/>
      <c r="E90" s="414"/>
      <c r="F90" s="414"/>
      <c r="G90" s="203"/>
      <c r="H90" s="354"/>
      <c r="I90" s="355"/>
      <c r="J90" s="214"/>
      <c r="K90" s="214"/>
    </row>
    <row r="91" spans="1:11" x14ac:dyDescent="0.15">
      <c r="B91" s="327"/>
      <c r="C91" s="413"/>
      <c r="E91" s="414"/>
      <c r="F91" s="414"/>
      <c r="H91" s="205"/>
      <c r="I91" s="205"/>
      <c r="J91" s="205"/>
    </row>
    <row r="92" spans="1:11" x14ac:dyDescent="0.15">
      <c r="B92" s="327"/>
      <c r="C92" s="413"/>
      <c r="E92" s="414"/>
      <c r="F92" s="414"/>
    </row>
    <row r="93" spans="1:11" x14ac:dyDescent="0.15">
      <c r="B93" s="327"/>
      <c r="C93" s="413"/>
      <c r="E93" s="414"/>
      <c r="F93" s="414"/>
    </row>
    <row r="94" spans="1:11" x14ac:dyDescent="0.15">
      <c r="B94" s="327"/>
      <c r="C94" s="413"/>
      <c r="E94" s="414"/>
      <c r="F94" s="414"/>
    </row>
    <row r="95" spans="1:11" x14ac:dyDescent="0.15">
      <c r="F95" s="414"/>
    </row>
    <row r="96" spans="1:11" x14ac:dyDescent="0.15">
      <c r="F96" s="414"/>
    </row>
  </sheetData>
  <mergeCells count="2">
    <mergeCell ref="B3:C3"/>
    <mergeCell ref="B56:F56"/>
  </mergeCells>
  <pageMargins left="0.4" right="0.5" top="0.4" bottom="0.6" header="0.3" footer="0.25"/>
  <pageSetup orientation="portrait" errors="blank" r:id="rId1"/>
  <headerFooter>
    <oddFooter>&amp;L&amp;"Arial,Regular"&amp;6Page &amp;P - As of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EF823-16E1-496F-9DF9-185A67CF9BBB}">
  <sheetPr>
    <tabColor rgb="FF6600FF"/>
  </sheetPr>
  <dimension ref="A1:P88"/>
  <sheetViews>
    <sheetView tabSelected="1" topLeftCell="A54" zoomScale="150" zoomScaleNormal="150" zoomScaleSheetLayoutView="100" workbookViewId="0">
      <selection activeCell="E46" sqref="E46"/>
    </sheetView>
  </sheetViews>
  <sheetFormatPr defaultColWidth="13.44140625" defaultRowHeight="7.8" x14ac:dyDescent="0.15"/>
  <cols>
    <col min="1" max="1" width="2.88671875" style="203" customWidth="1"/>
    <col min="2" max="2" width="9" style="421" bestFit="1" customWidth="1"/>
    <col min="3" max="3" width="2" style="204" customWidth="1"/>
    <col min="4" max="4" width="34.109375" style="492" customWidth="1"/>
    <col min="5" max="5" width="8.44140625" style="493" customWidth="1"/>
    <col min="6" max="6" width="1.88671875" style="493" customWidth="1"/>
    <col min="7" max="7" width="8.44140625" style="493" customWidth="1"/>
    <col min="8" max="9" width="8.44140625" style="423" customWidth="1"/>
    <col min="10" max="10" width="9.5546875" style="493" bestFit="1" customWidth="1"/>
    <col min="11" max="12" width="4" style="493" customWidth="1"/>
    <col min="13" max="13" width="9.77734375" style="424" customWidth="1"/>
    <col min="14" max="16384" width="13.44140625" style="203"/>
  </cols>
  <sheetData>
    <row r="1" spans="1:16" s="78" customFormat="1" x14ac:dyDescent="0.15">
      <c r="A1" s="415"/>
      <c r="B1" s="416"/>
      <c r="C1" s="82"/>
      <c r="D1" s="76" t="s">
        <v>0</v>
      </c>
      <c r="E1" s="417"/>
      <c r="F1" s="417"/>
      <c r="G1" s="417"/>
      <c r="H1" s="418"/>
      <c r="I1" s="418"/>
      <c r="J1" s="417"/>
      <c r="K1" s="417"/>
      <c r="L1" s="417"/>
      <c r="O1" s="83"/>
    </row>
    <row r="2" spans="1:16" s="87" customFormat="1" ht="12" x14ac:dyDescent="0.25">
      <c r="A2" s="86"/>
      <c r="B2" s="419"/>
      <c r="D2" s="85" t="s">
        <v>304</v>
      </c>
      <c r="E2" s="86"/>
      <c r="F2" s="86"/>
      <c r="G2" s="86"/>
      <c r="H2" s="86"/>
      <c r="I2" s="86"/>
      <c r="J2" s="86"/>
      <c r="K2" s="86"/>
      <c r="L2" s="86"/>
      <c r="O2" s="90"/>
    </row>
    <row r="3" spans="1:16" s="93" customFormat="1" ht="10.199999999999999" x14ac:dyDescent="0.2">
      <c r="A3" s="94"/>
      <c r="B3" s="420"/>
      <c r="D3" s="663">
        <f>'[11]OA To Do &amp; Notes'!D3</f>
        <v>44652</v>
      </c>
      <c r="E3" s="663"/>
      <c r="F3" s="663"/>
      <c r="G3" s="663"/>
      <c r="H3" s="663"/>
      <c r="I3" s="663"/>
      <c r="J3" s="663"/>
      <c r="K3" s="94"/>
      <c r="L3" s="94"/>
      <c r="O3" s="98"/>
    </row>
    <row r="6" spans="1:16" x14ac:dyDescent="0.15">
      <c r="D6" s="422"/>
      <c r="E6" s="423"/>
      <c r="F6" s="423"/>
      <c r="G6" s="423"/>
      <c r="J6" s="423"/>
      <c r="K6" s="423"/>
      <c r="L6" s="423"/>
      <c r="M6" s="217"/>
      <c r="N6" s="217"/>
      <c r="O6" s="424"/>
    </row>
    <row r="7" spans="1:16" ht="13.8" x14ac:dyDescent="0.2">
      <c r="B7" s="425"/>
      <c r="C7" s="426"/>
      <c r="D7" s="427" t="s">
        <v>305</v>
      </c>
      <c r="E7" s="428" t="s">
        <v>306</v>
      </c>
      <c r="F7" s="428"/>
      <c r="G7" s="428" t="s">
        <v>307</v>
      </c>
      <c r="H7" s="428" t="s">
        <v>308</v>
      </c>
      <c r="I7" s="428" t="s">
        <v>309</v>
      </c>
      <c r="J7" s="429" t="s">
        <v>7</v>
      </c>
      <c r="K7" s="206"/>
      <c r="L7" s="206"/>
    </row>
    <row r="8" spans="1:16" x14ac:dyDescent="0.15">
      <c r="B8" s="430" t="s">
        <v>310</v>
      </c>
      <c r="C8" s="431"/>
      <c r="D8" s="432" t="s">
        <v>311</v>
      </c>
      <c r="E8" s="433">
        <v>145000</v>
      </c>
      <c r="F8" s="433"/>
      <c r="G8" s="433">
        <v>-19000</v>
      </c>
      <c r="H8" s="434">
        <f>E8+G8</f>
        <v>126000</v>
      </c>
      <c r="I8" s="434">
        <v>0</v>
      </c>
      <c r="J8" s="435">
        <f>H8-I8</f>
        <v>126000</v>
      </c>
      <c r="K8" s="206"/>
      <c r="L8" s="206"/>
    </row>
    <row r="9" spans="1:16" x14ac:dyDescent="0.15">
      <c r="B9" s="430" t="s">
        <v>310</v>
      </c>
      <c r="C9" s="431"/>
      <c r="D9" s="432" t="s">
        <v>312</v>
      </c>
      <c r="E9" s="433">
        <v>25000</v>
      </c>
      <c r="F9" s="433"/>
      <c r="G9" s="433">
        <v>0</v>
      </c>
      <c r="H9" s="434">
        <f t="shared" ref="H9:H13" si="0">E9+G9</f>
        <v>25000</v>
      </c>
      <c r="I9" s="434">
        <v>0</v>
      </c>
      <c r="J9" s="435">
        <f t="shared" ref="J9:J13" si="1">H9-I9</f>
        <v>25000</v>
      </c>
      <c r="K9" s="206"/>
      <c r="L9" s="206"/>
    </row>
    <row r="10" spans="1:16" x14ac:dyDescent="0.15">
      <c r="B10" s="430" t="s">
        <v>310</v>
      </c>
      <c r="C10" s="431"/>
      <c r="D10" s="436" t="s">
        <v>313</v>
      </c>
      <c r="E10" s="433">
        <v>40000</v>
      </c>
      <c r="F10" s="433"/>
      <c r="G10" s="433">
        <v>0</v>
      </c>
      <c r="H10" s="434">
        <f t="shared" si="0"/>
        <v>40000</v>
      </c>
      <c r="I10" s="434">
        <v>0</v>
      </c>
      <c r="J10" s="435">
        <f t="shared" si="1"/>
        <v>40000</v>
      </c>
      <c r="K10" s="206"/>
      <c r="L10" s="206"/>
    </row>
    <row r="11" spans="1:16" x14ac:dyDescent="0.15">
      <c r="B11" s="430" t="s">
        <v>314</v>
      </c>
      <c r="C11" s="431"/>
      <c r="D11" s="432" t="s">
        <v>315</v>
      </c>
      <c r="E11" s="433">
        <v>0</v>
      </c>
      <c r="F11" s="433"/>
      <c r="G11" s="433">
        <v>19000</v>
      </c>
      <c r="H11" s="434">
        <f t="shared" si="0"/>
        <v>19000</v>
      </c>
      <c r="I11" s="434">
        <v>18459.72</v>
      </c>
      <c r="J11" s="435">
        <f t="shared" si="1"/>
        <v>540.27999999999884</v>
      </c>
      <c r="K11" s="206"/>
      <c r="L11" s="206"/>
    </row>
    <row r="12" spans="1:16" x14ac:dyDescent="0.15">
      <c r="B12" s="430" t="s">
        <v>316</v>
      </c>
      <c r="C12" s="431"/>
      <c r="D12" s="432" t="s">
        <v>317</v>
      </c>
      <c r="E12" s="433">
        <v>15000</v>
      </c>
      <c r="F12" s="433"/>
      <c r="G12" s="433">
        <v>0</v>
      </c>
      <c r="H12" s="434">
        <f t="shared" si="0"/>
        <v>15000</v>
      </c>
      <c r="I12" s="434">
        <v>0</v>
      </c>
      <c r="J12" s="435">
        <f t="shared" si="1"/>
        <v>15000</v>
      </c>
      <c r="K12" s="206"/>
      <c r="L12" s="206"/>
    </row>
    <row r="13" spans="1:16" x14ac:dyDescent="0.15">
      <c r="B13" s="430" t="s">
        <v>318</v>
      </c>
      <c r="C13" s="431"/>
      <c r="D13" s="432" t="s">
        <v>319</v>
      </c>
      <c r="E13" s="433">
        <v>0</v>
      </c>
      <c r="F13" s="433"/>
      <c r="G13" s="433">
        <v>0</v>
      </c>
      <c r="H13" s="434">
        <f t="shared" si="0"/>
        <v>0</v>
      </c>
      <c r="I13" s="434">
        <v>0</v>
      </c>
      <c r="J13" s="435">
        <f t="shared" si="1"/>
        <v>0</v>
      </c>
      <c r="K13" s="206"/>
      <c r="L13" s="206"/>
    </row>
    <row r="14" spans="1:16" x14ac:dyDescent="0.15">
      <c r="B14" s="437"/>
      <c r="C14" s="438"/>
      <c r="D14" s="432"/>
      <c r="E14" s="433"/>
      <c r="F14" s="433"/>
      <c r="G14" s="433"/>
      <c r="H14" s="434"/>
      <c r="I14" s="434"/>
      <c r="J14" s="435"/>
      <c r="K14" s="206"/>
      <c r="L14" s="206"/>
    </row>
    <row r="15" spans="1:16" s="205" customFormat="1" x14ac:dyDescent="0.15">
      <c r="B15" s="439"/>
      <c r="C15" s="440"/>
      <c r="D15" s="441" t="s">
        <v>320</v>
      </c>
      <c r="E15" s="442">
        <f>SUM(E8:E14)</f>
        <v>225000</v>
      </c>
      <c r="F15" s="442"/>
      <c r="G15" s="442">
        <f t="shared" ref="G15:J15" si="2">SUM(G8:G14)</f>
        <v>0</v>
      </c>
      <c r="H15" s="442">
        <f t="shared" si="2"/>
        <v>225000</v>
      </c>
      <c r="I15" s="442">
        <f t="shared" si="2"/>
        <v>18459.72</v>
      </c>
      <c r="J15" s="442">
        <f t="shared" si="2"/>
        <v>206540.28</v>
      </c>
      <c r="K15" s="217"/>
      <c r="L15" s="217"/>
      <c r="M15" s="443"/>
    </row>
    <row r="16" spans="1:16" s="205" customFormat="1" x14ac:dyDescent="0.15">
      <c r="B16" s="421"/>
      <c r="C16" s="204"/>
      <c r="D16" s="444"/>
      <c r="E16" s="445"/>
      <c r="F16" s="445"/>
      <c r="G16" s="445"/>
      <c r="H16" s="445"/>
      <c r="I16" s="445"/>
      <c r="J16" s="445"/>
      <c r="K16" s="446"/>
      <c r="L16" s="446"/>
      <c r="M16" s="217"/>
      <c r="N16" s="424"/>
      <c r="O16" s="203"/>
      <c r="P16" s="203"/>
    </row>
    <row r="17" spans="2:16" s="205" customFormat="1" x14ac:dyDescent="0.15">
      <c r="B17" s="421"/>
      <c r="C17" s="204"/>
      <c r="D17" s="444"/>
      <c r="E17" s="445"/>
      <c r="F17" s="445"/>
      <c r="G17" s="445"/>
      <c r="H17" s="445"/>
      <c r="I17" s="445"/>
      <c r="J17" s="445"/>
      <c r="K17" s="446"/>
      <c r="L17" s="446"/>
      <c r="M17" s="217"/>
      <c r="N17" s="424"/>
      <c r="O17" s="203"/>
      <c r="P17" s="203"/>
    </row>
    <row r="18" spans="2:16" s="205" customFormat="1" ht="10.199999999999999" x14ac:dyDescent="0.2">
      <c r="B18" s="425"/>
      <c r="C18" s="426"/>
      <c r="D18" s="427" t="s">
        <v>321</v>
      </c>
      <c r="E18" s="447"/>
      <c r="F18" s="447"/>
      <c r="G18" s="447"/>
      <c r="H18" s="447"/>
      <c r="I18" s="448" t="s">
        <v>322</v>
      </c>
      <c r="J18" s="449">
        <v>44651</v>
      </c>
      <c r="K18" s="217"/>
      <c r="L18" s="217"/>
    </row>
    <row r="19" spans="2:16" x14ac:dyDescent="0.15">
      <c r="B19" s="437"/>
      <c r="C19" s="438"/>
      <c r="D19" s="432"/>
      <c r="E19" s="433"/>
      <c r="F19" s="433"/>
      <c r="G19" s="433"/>
      <c r="H19" s="434"/>
      <c r="I19" s="434"/>
      <c r="J19" s="450"/>
      <c r="K19" s="206"/>
      <c r="L19" s="206"/>
      <c r="M19" s="203"/>
    </row>
    <row r="20" spans="2:16" ht="13.2" x14ac:dyDescent="0.15">
      <c r="B20" s="437"/>
      <c r="C20" s="438"/>
      <c r="D20" s="432"/>
      <c r="E20" s="451" t="s">
        <v>323</v>
      </c>
      <c r="F20" s="451"/>
      <c r="G20" s="452" t="s">
        <v>324</v>
      </c>
      <c r="H20" s="452" t="s">
        <v>325</v>
      </c>
      <c r="I20" s="451" t="s">
        <v>309</v>
      </c>
      <c r="J20" s="453" t="s">
        <v>7</v>
      </c>
      <c r="K20" s="206"/>
      <c r="L20" s="206"/>
      <c r="M20" s="454"/>
    </row>
    <row r="21" spans="2:16" x14ac:dyDescent="0.15">
      <c r="B21" s="455"/>
      <c r="C21" s="456"/>
      <c r="D21" s="457"/>
      <c r="E21" s="458">
        <v>44469</v>
      </c>
      <c r="F21" s="458"/>
      <c r="G21" s="458">
        <v>44469</v>
      </c>
      <c r="H21" s="458">
        <v>44651</v>
      </c>
      <c r="I21" s="458">
        <v>44651</v>
      </c>
      <c r="J21" s="459">
        <v>44651</v>
      </c>
      <c r="K21" s="206"/>
      <c r="L21" s="206"/>
      <c r="M21" s="203"/>
    </row>
    <row r="22" spans="2:16" x14ac:dyDescent="0.15">
      <c r="B22" s="460"/>
      <c r="C22" s="461"/>
      <c r="D22" s="462" t="s">
        <v>326</v>
      </c>
      <c r="E22" s="463"/>
      <c r="F22" s="463"/>
      <c r="G22" s="463"/>
      <c r="H22" s="464"/>
      <c r="I22" s="464"/>
      <c r="J22" s="465"/>
      <c r="K22" s="206"/>
      <c r="L22" s="206"/>
      <c r="M22" s="203"/>
    </row>
    <row r="23" spans="2:16" x14ac:dyDescent="0.15">
      <c r="B23" s="430">
        <v>1036</v>
      </c>
      <c r="C23" s="431"/>
      <c r="D23" s="432" t="s">
        <v>327</v>
      </c>
      <c r="E23" s="433">
        <v>7501.43</v>
      </c>
      <c r="F23" s="433"/>
      <c r="G23" s="433">
        <v>23137.97</v>
      </c>
      <c r="H23" s="434">
        <f>SUM(E23:G23)</f>
        <v>30639.4</v>
      </c>
      <c r="I23" s="434">
        <v>0</v>
      </c>
      <c r="J23" s="435">
        <f t="shared" ref="J23:J28" si="3">H23-I23</f>
        <v>30639.4</v>
      </c>
      <c r="K23" s="206"/>
      <c r="L23" s="206"/>
      <c r="M23" s="203"/>
    </row>
    <row r="24" spans="2:16" x14ac:dyDescent="0.15">
      <c r="B24" s="430">
        <v>1036</v>
      </c>
      <c r="C24" s="431"/>
      <c r="D24" s="432" t="s">
        <v>328</v>
      </c>
      <c r="E24" s="433">
        <v>0</v>
      </c>
      <c r="F24" s="433"/>
      <c r="G24" s="433">
        <v>0</v>
      </c>
      <c r="H24" s="434">
        <v>79559.38</v>
      </c>
      <c r="I24" s="434">
        <v>0</v>
      </c>
      <c r="J24" s="435">
        <f t="shared" si="3"/>
        <v>79559.38</v>
      </c>
      <c r="K24" s="206"/>
      <c r="L24" s="206"/>
      <c r="M24" s="203"/>
    </row>
    <row r="25" spans="2:16" x14ac:dyDescent="0.15">
      <c r="B25" s="430">
        <v>1036</v>
      </c>
      <c r="C25" s="431"/>
      <c r="D25" s="432" t="s">
        <v>329</v>
      </c>
      <c r="E25" s="433">
        <v>0</v>
      </c>
      <c r="F25" s="433"/>
      <c r="G25" s="433">
        <v>0</v>
      </c>
      <c r="H25" s="434">
        <v>26681.25</v>
      </c>
      <c r="I25" s="434">
        <v>0</v>
      </c>
      <c r="J25" s="435">
        <f t="shared" si="3"/>
        <v>26681.25</v>
      </c>
      <c r="K25" s="206"/>
      <c r="L25" s="206"/>
      <c r="M25" s="203"/>
    </row>
    <row r="26" spans="2:16" x14ac:dyDescent="0.15">
      <c r="B26" s="430">
        <v>1036</v>
      </c>
      <c r="C26" s="431"/>
      <c r="D26" s="432" t="s">
        <v>330</v>
      </c>
      <c r="E26" s="433">
        <v>0</v>
      </c>
      <c r="F26" s="433"/>
      <c r="G26" s="433">
        <v>0</v>
      </c>
      <c r="H26" s="434">
        <v>26681.25</v>
      </c>
      <c r="I26" s="434">
        <v>0</v>
      </c>
      <c r="J26" s="435">
        <f t="shared" si="3"/>
        <v>26681.25</v>
      </c>
      <c r="K26" s="206"/>
      <c r="L26" s="206"/>
      <c r="M26" s="203"/>
    </row>
    <row r="27" spans="2:16" x14ac:dyDescent="0.15">
      <c r="B27" s="430">
        <v>1036</v>
      </c>
      <c r="C27" s="431"/>
      <c r="D27" s="432" t="s">
        <v>331</v>
      </c>
      <c r="E27" s="433">
        <v>0</v>
      </c>
      <c r="F27" s="433"/>
      <c r="G27" s="433">
        <v>0</v>
      </c>
      <c r="H27" s="434">
        <v>0</v>
      </c>
      <c r="I27" s="434">
        <v>0</v>
      </c>
      <c r="J27" s="435">
        <f t="shared" si="3"/>
        <v>0</v>
      </c>
      <c r="K27" s="206"/>
      <c r="L27" s="206"/>
      <c r="M27" s="203"/>
    </row>
    <row r="28" spans="2:16" x14ac:dyDescent="0.15">
      <c r="B28" s="430">
        <v>1036</v>
      </c>
      <c r="C28" s="431"/>
      <c r="D28" s="432" t="s">
        <v>332</v>
      </c>
      <c r="E28" s="433">
        <v>0</v>
      </c>
      <c r="F28" s="433"/>
      <c r="G28" s="433">
        <v>0</v>
      </c>
      <c r="H28" s="434">
        <v>0</v>
      </c>
      <c r="I28" s="434">
        <v>0</v>
      </c>
      <c r="J28" s="435">
        <f t="shared" si="3"/>
        <v>0</v>
      </c>
      <c r="K28" s="206"/>
      <c r="L28" s="206"/>
      <c r="M28" s="203"/>
    </row>
    <row r="29" spans="2:16" s="205" customFormat="1" x14ac:dyDescent="0.15">
      <c r="B29" s="466">
        <v>1036</v>
      </c>
      <c r="C29" s="467"/>
      <c r="D29" s="468" t="s">
        <v>333</v>
      </c>
      <c r="E29" s="469">
        <f t="shared" ref="E29" si="4">SUM(E23:E28)</f>
        <v>7501.43</v>
      </c>
      <c r="F29" s="469"/>
      <c r="G29" s="469">
        <f>SUM(G23:G28)</f>
        <v>23137.97</v>
      </c>
      <c r="H29" s="469">
        <f t="shared" ref="H29:J29" si="5">SUM(H23:H28)</f>
        <v>163561.28</v>
      </c>
      <c r="I29" s="469">
        <f t="shared" si="5"/>
        <v>0</v>
      </c>
      <c r="J29" s="470">
        <f t="shared" si="5"/>
        <v>163561.28</v>
      </c>
      <c r="K29" s="217"/>
      <c r="L29" s="217"/>
    </row>
    <row r="30" spans="2:16" x14ac:dyDescent="0.15">
      <c r="B30" s="430"/>
      <c r="C30" s="431"/>
      <c r="D30" s="432"/>
      <c r="E30" s="433"/>
      <c r="F30" s="433"/>
      <c r="G30" s="433"/>
      <c r="H30" s="434"/>
      <c r="I30" s="434"/>
      <c r="J30" s="435"/>
      <c r="K30" s="206"/>
      <c r="L30" s="206"/>
      <c r="M30" s="203"/>
    </row>
    <row r="31" spans="2:16" x14ac:dyDescent="0.15">
      <c r="B31" s="430">
        <v>1024</v>
      </c>
      <c r="C31" s="431"/>
      <c r="D31" s="432" t="s">
        <v>334</v>
      </c>
      <c r="E31" s="433">
        <v>-28011.06</v>
      </c>
      <c r="F31" s="433"/>
      <c r="G31" s="433">
        <v>28011.06</v>
      </c>
      <c r="H31" s="434">
        <v>0</v>
      </c>
      <c r="I31" s="434">
        <v>0</v>
      </c>
      <c r="J31" s="435">
        <f>H31+I31</f>
        <v>0</v>
      </c>
      <c r="K31" s="206"/>
      <c r="L31" s="206"/>
      <c r="M31" s="203"/>
    </row>
    <row r="32" spans="2:16" x14ac:dyDescent="0.15">
      <c r="B32" s="430">
        <v>1045</v>
      </c>
      <c r="C32" s="431"/>
      <c r="D32" s="432" t="s">
        <v>335</v>
      </c>
      <c r="E32" s="433">
        <v>45239.22</v>
      </c>
      <c r="F32" s="433"/>
      <c r="G32" s="433">
        <v>-45239.22</v>
      </c>
      <c r="H32" s="434">
        <v>0</v>
      </c>
      <c r="I32" s="434">
        <v>-18459.72</v>
      </c>
      <c r="J32" s="435">
        <f t="shared" ref="J32:J37" si="6">H32+I32</f>
        <v>-18459.72</v>
      </c>
      <c r="K32" s="206"/>
      <c r="L32" s="206"/>
      <c r="M32" s="203"/>
    </row>
    <row r="33" spans="1:13" x14ac:dyDescent="0.15">
      <c r="B33" s="430">
        <v>1049.0999999999999</v>
      </c>
      <c r="C33" s="431"/>
      <c r="D33" s="432" t="s">
        <v>336</v>
      </c>
      <c r="E33" s="433">
        <v>-5000</v>
      </c>
      <c r="F33" s="433"/>
      <c r="G33" s="433">
        <v>5000</v>
      </c>
      <c r="H33" s="434">
        <v>0</v>
      </c>
      <c r="I33" s="434">
        <v>0</v>
      </c>
      <c r="J33" s="435">
        <f t="shared" si="6"/>
        <v>0</v>
      </c>
      <c r="K33" s="206"/>
      <c r="L33" s="206"/>
      <c r="M33" s="203"/>
    </row>
    <row r="34" spans="1:13" x14ac:dyDescent="0.15">
      <c r="B34" s="430">
        <v>1049.2</v>
      </c>
      <c r="C34" s="431"/>
      <c r="D34" s="432" t="s">
        <v>337</v>
      </c>
      <c r="E34" s="433">
        <v>-7000</v>
      </c>
      <c r="F34" s="433"/>
      <c r="G34" s="433">
        <v>7000</v>
      </c>
      <c r="H34" s="434">
        <v>0</v>
      </c>
      <c r="I34" s="434">
        <v>0</v>
      </c>
      <c r="J34" s="435">
        <f t="shared" si="6"/>
        <v>0</v>
      </c>
      <c r="K34" s="206"/>
      <c r="L34" s="206"/>
      <c r="M34" s="203"/>
    </row>
    <row r="35" spans="1:13" x14ac:dyDescent="0.15">
      <c r="B35" s="430">
        <v>1049.3</v>
      </c>
      <c r="C35" s="431"/>
      <c r="D35" s="432" t="s">
        <v>338</v>
      </c>
      <c r="E35" s="433">
        <v>-2729.59</v>
      </c>
      <c r="F35" s="433"/>
      <c r="G35" s="433">
        <v>2729.59</v>
      </c>
      <c r="H35" s="434">
        <v>0</v>
      </c>
      <c r="I35" s="434">
        <v>0</v>
      </c>
      <c r="J35" s="435">
        <f t="shared" si="6"/>
        <v>0</v>
      </c>
      <c r="K35" s="206"/>
      <c r="L35" s="206"/>
      <c r="M35" s="203"/>
    </row>
    <row r="36" spans="1:13" x14ac:dyDescent="0.15">
      <c r="B36" s="430">
        <v>1049.4000000000001</v>
      </c>
      <c r="C36" s="431"/>
      <c r="D36" s="432" t="s">
        <v>339</v>
      </c>
      <c r="E36" s="433">
        <v>-10000</v>
      </c>
      <c r="F36" s="433"/>
      <c r="G36" s="433">
        <v>10000</v>
      </c>
      <c r="H36" s="434">
        <v>0</v>
      </c>
      <c r="I36" s="434">
        <v>0</v>
      </c>
      <c r="J36" s="435">
        <f t="shared" si="6"/>
        <v>0</v>
      </c>
      <c r="K36" s="206"/>
      <c r="L36" s="206"/>
      <c r="M36" s="203"/>
    </row>
    <row r="37" spans="1:13" x14ac:dyDescent="0.15">
      <c r="B37" s="430">
        <v>1050</v>
      </c>
      <c r="C37" s="431"/>
      <c r="D37" s="432" t="s">
        <v>319</v>
      </c>
      <c r="E37" s="433">
        <v>0</v>
      </c>
      <c r="F37" s="433"/>
      <c r="G37" s="433">
        <v>0</v>
      </c>
      <c r="H37" s="434">
        <v>0</v>
      </c>
      <c r="I37" s="434">
        <v>0</v>
      </c>
      <c r="J37" s="435">
        <f t="shared" si="6"/>
        <v>0</v>
      </c>
      <c r="K37" s="206"/>
      <c r="L37" s="206"/>
      <c r="M37" s="205"/>
    </row>
    <row r="38" spans="1:13" s="205" customFormat="1" x14ac:dyDescent="0.15">
      <c r="B38" s="466"/>
      <c r="C38" s="467"/>
      <c r="D38" s="468" t="s">
        <v>340</v>
      </c>
      <c r="E38" s="469">
        <f t="shared" ref="E38" si="7">SUM(E31:E37)</f>
        <v>-7501.43</v>
      </c>
      <c r="F38" s="469"/>
      <c r="G38" s="469">
        <f>SUM(G31:G37)</f>
        <v>7501.43</v>
      </c>
      <c r="H38" s="469">
        <f t="shared" ref="H38:J38" si="8">SUM(H31:H37)</f>
        <v>0</v>
      </c>
      <c r="I38" s="469">
        <f t="shared" si="8"/>
        <v>-18459.72</v>
      </c>
      <c r="J38" s="470">
        <f t="shared" si="8"/>
        <v>-18459.72</v>
      </c>
      <c r="K38" s="217"/>
      <c r="L38" s="217"/>
    </row>
    <row r="39" spans="1:13" s="205" customFormat="1" x14ac:dyDescent="0.15">
      <c r="B39" s="471"/>
      <c r="C39" s="472" t="s">
        <v>341</v>
      </c>
      <c r="D39" s="473" t="s">
        <v>342</v>
      </c>
      <c r="E39" s="474">
        <f>SUM(E29+E38)</f>
        <v>0</v>
      </c>
      <c r="F39" s="474"/>
      <c r="G39" s="474">
        <f>SUM(G29+G38)</f>
        <v>30639.4</v>
      </c>
      <c r="H39" s="474">
        <f>SUM(H29+H38)</f>
        <v>163561.28</v>
      </c>
      <c r="I39" s="474">
        <f>SUM(I29+I38)</f>
        <v>-18459.72</v>
      </c>
      <c r="J39" s="475">
        <f>SUM(J29+J38)</f>
        <v>145101.56</v>
      </c>
      <c r="K39" s="217"/>
      <c r="L39" s="217"/>
    </row>
    <row r="40" spans="1:13" s="205" customFormat="1" x14ac:dyDescent="0.15">
      <c r="B40" s="437"/>
      <c r="C40" s="431"/>
      <c r="D40" s="432"/>
      <c r="E40" s="433"/>
      <c r="F40" s="433"/>
      <c r="G40" s="433"/>
      <c r="H40" s="434"/>
      <c r="I40" s="434"/>
      <c r="J40" s="435"/>
      <c r="K40" s="217"/>
      <c r="L40" s="217"/>
    </row>
    <row r="41" spans="1:13" s="205" customFormat="1" x14ac:dyDescent="0.15">
      <c r="B41" s="437"/>
      <c r="C41" s="431"/>
      <c r="D41" s="432"/>
      <c r="E41" s="433"/>
      <c r="F41" s="433"/>
      <c r="G41" s="433"/>
      <c r="H41" s="434"/>
      <c r="I41" s="434"/>
      <c r="J41" s="435"/>
      <c r="K41" s="217"/>
      <c r="L41" s="217"/>
    </row>
    <row r="42" spans="1:13" x14ac:dyDescent="0.15">
      <c r="A42" s="205"/>
      <c r="B42" s="460">
        <v>1034</v>
      </c>
      <c r="C42" s="476" t="s">
        <v>341</v>
      </c>
      <c r="D42" s="477" t="s">
        <v>343</v>
      </c>
      <c r="E42" s="478">
        <v>0</v>
      </c>
      <c r="F42" s="478"/>
      <c r="G42" s="478">
        <v>666939.18000000005</v>
      </c>
      <c r="H42" s="478">
        <v>79559.38</v>
      </c>
      <c r="I42" s="478">
        <v>-62452.87</v>
      </c>
      <c r="J42" s="479">
        <f>SUM(E42:I42)</f>
        <v>684045.69000000006</v>
      </c>
      <c r="K42" s="206"/>
      <c r="L42" s="206"/>
      <c r="M42" s="203"/>
    </row>
    <row r="43" spans="1:13" s="205" customFormat="1" x14ac:dyDescent="0.15">
      <c r="B43" s="437"/>
      <c r="C43" s="431"/>
      <c r="D43" s="432"/>
      <c r="E43" s="433"/>
      <c r="F43" s="433"/>
      <c r="G43" s="433"/>
      <c r="H43" s="434"/>
      <c r="I43" s="434"/>
      <c r="J43" s="435"/>
      <c r="K43" s="217"/>
      <c r="L43" s="217"/>
      <c r="M43" s="203"/>
    </row>
    <row r="44" spans="1:13" s="205" customFormat="1" x14ac:dyDescent="0.15">
      <c r="B44" s="437"/>
      <c r="C44" s="431"/>
      <c r="D44" s="432"/>
      <c r="E44" s="433"/>
      <c r="F44" s="433"/>
      <c r="G44" s="433"/>
      <c r="H44" s="434"/>
      <c r="I44" s="434"/>
      <c r="J44" s="435"/>
      <c r="K44" s="217"/>
      <c r="L44" s="217"/>
      <c r="M44" s="203"/>
    </row>
    <row r="45" spans="1:13" x14ac:dyDescent="0.15">
      <c r="A45" s="205"/>
      <c r="B45" s="460">
        <v>1035</v>
      </c>
      <c r="C45" s="476" t="s">
        <v>341</v>
      </c>
      <c r="D45" s="477" t="s">
        <v>344</v>
      </c>
      <c r="E45" s="464"/>
      <c r="F45" s="464"/>
      <c r="G45" s="464"/>
      <c r="H45" s="464"/>
      <c r="I45" s="464"/>
      <c r="J45" s="465"/>
      <c r="K45" s="206"/>
      <c r="L45" s="206"/>
      <c r="M45" s="203"/>
    </row>
    <row r="46" spans="1:13" x14ac:dyDescent="0.15">
      <c r="B46" s="437"/>
      <c r="C46" s="431"/>
      <c r="D46" s="432" t="s">
        <v>345</v>
      </c>
      <c r="E46" s="433">
        <v>0</v>
      </c>
      <c r="F46" s="433"/>
      <c r="G46" s="433">
        <v>51434.3</v>
      </c>
      <c r="H46" s="434">
        <v>647025.02</v>
      </c>
      <c r="I46" s="434">
        <v>0</v>
      </c>
      <c r="J46" s="435">
        <f>SUM(G46:I46)</f>
        <v>698459.32000000007</v>
      </c>
      <c r="K46" s="206"/>
      <c r="L46" s="206"/>
      <c r="M46" s="205"/>
    </row>
    <row r="47" spans="1:13" x14ac:dyDescent="0.15">
      <c r="B47" s="437"/>
      <c r="C47" s="431"/>
      <c r="D47" s="432" t="s">
        <v>439</v>
      </c>
      <c r="E47" s="433">
        <v>0</v>
      </c>
      <c r="F47" s="433"/>
      <c r="G47" s="433">
        <v>0</v>
      </c>
      <c r="H47" s="434">
        <v>0</v>
      </c>
      <c r="I47" s="434">
        <v>0</v>
      </c>
      <c r="J47" s="435">
        <f t="shared" ref="J47:J50" si="9">SUM(G47:I47)</f>
        <v>0</v>
      </c>
      <c r="K47" s="206"/>
      <c r="L47" s="206"/>
      <c r="M47" s="205"/>
    </row>
    <row r="48" spans="1:13" x14ac:dyDescent="0.15">
      <c r="B48" s="437"/>
      <c r="C48" s="431"/>
      <c r="D48" s="432" t="s">
        <v>440</v>
      </c>
      <c r="E48" s="433">
        <v>0</v>
      </c>
      <c r="F48" s="433"/>
      <c r="G48" s="433">
        <v>0</v>
      </c>
      <c r="H48" s="434">
        <v>97.91</v>
      </c>
      <c r="I48" s="434">
        <v>0</v>
      </c>
      <c r="J48" s="435">
        <f t="shared" si="9"/>
        <v>97.91</v>
      </c>
      <c r="K48" s="206"/>
      <c r="L48" s="206"/>
      <c r="M48" s="205"/>
    </row>
    <row r="49" spans="1:16" x14ac:dyDescent="0.15">
      <c r="B49" s="437"/>
      <c r="C49" s="431"/>
      <c r="D49" s="432" t="s">
        <v>441</v>
      </c>
      <c r="E49" s="433">
        <v>0</v>
      </c>
      <c r="F49" s="433"/>
      <c r="G49" s="433">
        <v>0</v>
      </c>
      <c r="H49" s="434">
        <v>0</v>
      </c>
      <c r="I49" s="434">
        <v>0</v>
      </c>
      <c r="J49" s="435">
        <f t="shared" si="9"/>
        <v>0</v>
      </c>
      <c r="K49" s="206"/>
      <c r="L49" s="206"/>
      <c r="M49" s="205"/>
    </row>
    <row r="50" spans="1:16" x14ac:dyDescent="0.15">
      <c r="B50" s="437"/>
      <c r="C50" s="431"/>
      <c r="D50" s="432" t="s">
        <v>442</v>
      </c>
      <c r="E50" s="433">
        <v>0</v>
      </c>
      <c r="F50" s="433"/>
      <c r="G50" s="433">
        <v>0</v>
      </c>
      <c r="H50" s="434">
        <v>0</v>
      </c>
      <c r="I50" s="434">
        <v>0</v>
      </c>
      <c r="J50" s="435">
        <f t="shared" si="9"/>
        <v>0</v>
      </c>
      <c r="K50" s="206"/>
      <c r="L50" s="206"/>
      <c r="M50" s="205"/>
    </row>
    <row r="51" spans="1:16" x14ac:dyDescent="0.15">
      <c r="B51" s="480"/>
      <c r="C51" s="472"/>
      <c r="D51" s="473" t="s">
        <v>346</v>
      </c>
      <c r="E51" s="474">
        <f>SUM(E46:E50)</f>
        <v>0</v>
      </c>
      <c r="F51" s="474"/>
      <c r="G51" s="474">
        <f>SUM(G46:G50)</f>
        <v>51434.3</v>
      </c>
      <c r="H51" s="474">
        <f t="shared" ref="H51:J51" si="10">SUM(H46:H50)</f>
        <v>647122.93000000005</v>
      </c>
      <c r="I51" s="474">
        <f t="shared" si="10"/>
        <v>0</v>
      </c>
      <c r="J51" s="474">
        <f t="shared" si="10"/>
        <v>698557.2300000001</v>
      </c>
      <c r="K51" s="206"/>
      <c r="L51" s="206"/>
      <c r="M51" s="205"/>
    </row>
    <row r="52" spans="1:16" s="205" customFormat="1" x14ac:dyDescent="0.15">
      <c r="B52" s="437"/>
      <c r="C52" s="431"/>
      <c r="D52" s="432"/>
      <c r="E52" s="433"/>
      <c r="F52" s="433"/>
      <c r="G52" s="433"/>
      <c r="H52" s="434"/>
      <c r="I52" s="434"/>
      <c r="J52" s="435"/>
      <c r="K52" s="217"/>
      <c r="L52" s="217"/>
      <c r="M52" s="203"/>
    </row>
    <row r="53" spans="1:16" s="205" customFormat="1" x14ac:dyDescent="0.15">
      <c r="B53" s="437"/>
      <c r="C53" s="431"/>
      <c r="D53" s="432"/>
      <c r="E53" s="433"/>
      <c r="F53" s="433"/>
      <c r="G53" s="433"/>
      <c r="H53" s="434"/>
      <c r="I53" s="434"/>
      <c r="J53" s="435"/>
      <c r="K53" s="217"/>
      <c r="L53" s="217"/>
      <c r="M53" s="203"/>
    </row>
    <row r="54" spans="1:16" x14ac:dyDescent="0.15">
      <c r="A54" s="205"/>
      <c r="B54" s="460"/>
      <c r="C54" s="476"/>
      <c r="D54" s="477" t="s">
        <v>347</v>
      </c>
      <c r="E54" s="481"/>
      <c r="F54" s="481"/>
      <c r="G54" s="481"/>
      <c r="H54" s="478"/>
      <c r="I54" s="464"/>
      <c r="J54" s="465"/>
      <c r="K54" s="206"/>
      <c r="L54" s="206"/>
      <c r="M54" s="203"/>
    </row>
    <row r="55" spans="1:16" x14ac:dyDescent="0.15">
      <c r="A55" s="205"/>
      <c r="B55" s="437">
        <v>1031</v>
      </c>
      <c r="C55" s="431"/>
      <c r="D55" s="432" t="s">
        <v>348</v>
      </c>
      <c r="E55" s="433">
        <v>0</v>
      </c>
      <c r="F55" s="433"/>
      <c r="G55" s="433">
        <v>11872.03</v>
      </c>
      <c r="H55" s="434">
        <v>11872.03</v>
      </c>
      <c r="I55" s="434">
        <v>0</v>
      </c>
      <c r="J55" s="435">
        <f t="shared" ref="J55:J57" si="11">H55-I55</f>
        <v>11872.03</v>
      </c>
      <c r="K55" s="206"/>
      <c r="L55" s="206"/>
      <c r="M55" s="203"/>
    </row>
    <row r="56" spans="1:16" x14ac:dyDescent="0.15">
      <c r="A56" s="205"/>
      <c r="B56" s="437">
        <v>1030</v>
      </c>
      <c r="C56" s="431"/>
      <c r="D56" s="432" t="s">
        <v>349</v>
      </c>
      <c r="E56" s="433">
        <v>0</v>
      </c>
      <c r="F56" s="433"/>
      <c r="G56" s="433">
        <v>1400</v>
      </c>
      <c r="H56" s="434">
        <v>1400</v>
      </c>
      <c r="I56" s="434">
        <v>0</v>
      </c>
      <c r="J56" s="435">
        <f t="shared" si="11"/>
        <v>1400</v>
      </c>
      <c r="K56" s="206"/>
      <c r="L56" s="206"/>
      <c r="M56" s="203"/>
    </row>
    <row r="57" spans="1:16" x14ac:dyDescent="0.15">
      <c r="B57" s="437">
        <v>1048</v>
      </c>
      <c r="C57" s="431"/>
      <c r="D57" s="432" t="s">
        <v>350</v>
      </c>
      <c r="E57" s="433">
        <v>0</v>
      </c>
      <c r="F57" s="433"/>
      <c r="G57" s="433">
        <v>10982</v>
      </c>
      <c r="H57" s="434">
        <v>10982</v>
      </c>
      <c r="I57" s="434">
        <v>0</v>
      </c>
      <c r="J57" s="435">
        <f t="shared" si="11"/>
        <v>10982</v>
      </c>
      <c r="K57" s="206"/>
      <c r="L57" s="206"/>
      <c r="M57" s="203"/>
    </row>
    <row r="58" spans="1:16" x14ac:dyDescent="0.15">
      <c r="B58" s="480"/>
      <c r="C58" s="472" t="s">
        <v>341</v>
      </c>
      <c r="D58" s="473" t="s">
        <v>351</v>
      </c>
      <c r="E58" s="474">
        <f>SUM(E55:E57)</f>
        <v>0</v>
      </c>
      <c r="F58" s="474"/>
      <c r="G58" s="474">
        <f>SUM(G55:G57)</f>
        <v>24254.03</v>
      </c>
      <c r="H58" s="474">
        <f t="shared" ref="H58:J58" si="12">SUM(H55:H57)</f>
        <v>24254.03</v>
      </c>
      <c r="I58" s="474">
        <f t="shared" si="12"/>
        <v>0</v>
      </c>
      <c r="J58" s="474">
        <f t="shared" si="12"/>
        <v>24254.03</v>
      </c>
      <c r="K58" s="206"/>
      <c r="L58" s="206"/>
      <c r="M58" s="203"/>
    </row>
    <row r="59" spans="1:16" s="205" customFormat="1" x14ac:dyDescent="0.15">
      <c r="B59" s="437"/>
      <c r="C59" s="431"/>
      <c r="D59" s="432"/>
      <c r="E59" s="433"/>
      <c r="F59" s="433"/>
      <c r="G59" s="433"/>
      <c r="H59" s="434"/>
      <c r="I59" s="434"/>
      <c r="J59" s="435"/>
      <c r="K59" s="217"/>
      <c r="L59" s="217"/>
      <c r="M59" s="203"/>
    </row>
    <row r="60" spans="1:16" s="205" customFormat="1" x14ac:dyDescent="0.15">
      <c r="B60" s="482"/>
      <c r="C60" s="483"/>
      <c r="D60" s="484" t="s">
        <v>352</v>
      </c>
      <c r="E60" s="485">
        <f>SUM(E39+E42+E51+E58)</f>
        <v>0</v>
      </c>
      <c r="F60" s="485"/>
      <c r="G60" s="485">
        <f t="shared" ref="G60:J60" si="13">SUM(G39+G42+G51+G58)</f>
        <v>773266.91000000015</v>
      </c>
      <c r="H60" s="485">
        <f t="shared" si="13"/>
        <v>914497.62000000011</v>
      </c>
      <c r="I60" s="485">
        <f t="shared" si="13"/>
        <v>-80912.59</v>
      </c>
      <c r="J60" s="485">
        <f t="shared" si="13"/>
        <v>1551958.51</v>
      </c>
      <c r="K60" s="217"/>
      <c r="L60" s="217"/>
    </row>
    <row r="61" spans="1:16" x14ac:dyDescent="0.15">
      <c r="B61" s="486"/>
      <c r="C61" s="487"/>
      <c r="D61" s="488"/>
      <c r="E61" s="489"/>
      <c r="F61" s="489"/>
      <c r="G61" s="489"/>
      <c r="H61" s="490"/>
      <c r="I61" s="490"/>
      <c r="J61" s="491"/>
      <c r="K61" s="206"/>
      <c r="L61" s="206"/>
      <c r="M61" s="203"/>
    </row>
    <row r="62" spans="1:16" x14ac:dyDescent="0.15">
      <c r="K62" s="206"/>
      <c r="L62" s="206"/>
      <c r="M62" s="203"/>
    </row>
    <row r="63" spans="1:16" s="205" customFormat="1" x14ac:dyDescent="0.15">
      <c r="B63" s="421"/>
      <c r="C63" s="204"/>
      <c r="D63" s="492"/>
      <c r="E63" s="493"/>
      <c r="F63" s="493"/>
      <c r="G63" s="493"/>
      <c r="H63" s="423"/>
      <c r="I63" s="423"/>
      <c r="J63" s="493"/>
      <c r="K63" s="423"/>
      <c r="L63" s="423"/>
      <c r="M63" s="217"/>
      <c r="N63" s="424"/>
      <c r="O63" s="203"/>
      <c r="P63" s="203"/>
    </row>
    <row r="64" spans="1:16" ht="10.199999999999999" x14ac:dyDescent="0.2">
      <c r="B64" s="494"/>
      <c r="C64" s="495"/>
      <c r="D64" s="427" t="s">
        <v>353</v>
      </c>
      <c r="E64" s="496"/>
      <c r="F64" s="496"/>
      <c r="G64" s="496"/>
      <c r="H64" s="496"/>
      <c r="I64" s="496"/>
      <c r="J64" s="449"/>
      <c r="K64" s="206"/>
      <c r="L64" s="206"/>
      <c r="M64" s="203"/>
    </row>
    <row r="65" spans="2:15" x14ac:dyDescent="0.15">
      <c r="B65" s="437"/>
      <c r="C65" s="497"/>
      <c r="D65" s="432" t="s">
        <v>223</v>
      </c>
      <c r="E65" s="433"/>
      <c r="F65" s="433"/>
      <c r="G65" s="433"/>
      <c r="H65" s="434"/>
      <c r="I65" s="434"/>
      <c r="J65" s="435">
        <f>'[11]Banking &amp; InvestM 21-22'!E49</f>
        <v>99752.28</v>
      </c>
      <c r="K65" s="206"/>
      <c r="L65" s="206"/>
      <c r="M65" s="203"/>
    </row>
    <row r="66" spans="2:15" x14ac:dyDescent="0.15">
      <c r="B66" s="437"/>
      <c r="C66" s="497"/>
      <c r="D66" s="432" t="s">
        <v>299</v>
      </c>
      <c r="E66" s="433"/>
      <c r="F66" s="433"/>
      <c r="G66" s="433"/>
      <c r="H66" s="434"/>
      <c r="I66" s="434"/>
      <c r="J66" s="435">
        <f>'[11]Banking &amp; InvestM 21-22'!E50</f>
        <v>776455.35000000009</v>
      </c>
      <c r="K66" s="206"/>
      <c r="L66" s="206"/>
      <c r="M66" s="203"/>
    </row>
    <row r="67" spans="2:15" x14ac:dyDescent="0.15">
      <c r="B67" s="437"/>
      <c r="C67" s="497"/>
      <c r="D67" s="432" t="s">
        <v>354</v>
      </c>
      <c r="E67" s="433"/>
      <c r="F67" s="433"/>
      <c r="G67" s="433"/>
      <c r="H67" s="434"/>
      <c r="I67" s="434"/>
      <c r="J67" s="435">
        <f>'[11]Banking &amp; InvestM 21-22'!E42</f>
        <v>250000</v>
      </c>
      <c r="K67" s="206"/>
      <c r="L67" s="206"/>
      <c r="M67" s="203"/>
    </row>
    <row r="68" spans="2:15" x14ac:dyDescent="0.15">
      <c r="B68" s="437"/>
      <c r="C68" s="497"/>
      <c r="D68" s="432" t="s">
        <v>355</v>
      </c>
      <c r="E68" s="433"/>
      <c r="F68" s="433"/>
      <c r="G68" s="433"/>
      <c r="H68" s="434"/>
      <c r="I68" s="434"/>
      <c r="J68" s="435">
        <f>'[11]Banking &amp; InvestM 21-22'!E43</f>
        <v>397155.57</v>
      </c>
      <c r="K68" s="206"/>
      <c r="L68" s="206"/>
      <c r="M68" s="203"/>
    </row>
    <row r="69" spans="2:15" x14ac:dyDescent="0.15">
      <c r="B69" s="498"/>
      <c r="C69" s="499"/>
      <c r="D69" s="462" t="s">
        <v>356</v>
      </c>
      <c r="E69" s="464"/>
      <c r="F69" s="464"/>
      <c r="G69" s="464"/>
      <c r="H69" s="464"/>
      <c r="I69" s="464"/>
      <c r="J69" s="465">
        <f>SUM(J65:J68)</f>
        <v>1523363.2000000002</v>
      </c>
      <c r="K69" s="206"/>
      <c r="L69" s="206"/>
      <c r="M69" s="205"/>
    </row>
    <row r="70" spans="2:15" x14ac:dyDescent="0.15">
      <c r="B70" s="486"/>
      <c r="C70" s="500"/>
      <c r="D70" s="488"/>
      <c r="E70" s="489"/>
      <c r="F70" s="489"/>
      <c r="G70" s="489"/>
      <c r="H70" s="490"/>
      <c r="I70" s="490"/>
      <c r="J70" s="501"/>
      <c r="K70" s="206"/>
      <c r="L70" s="206"/>
      <c r="M70" s="203"/>
    </row>
    <row r="71" spans="2:15" x14ac:dyDescent="0.15">
      <c r="J71" s="423"/>
      <c r="K71" s="206"/>
      <c r="L71" s="206"/>
      <c r="M71" s="203"/>
    </row>
    <row r="72" spans="2:15" s="205" customFormat="1" x14ac:dyDescent="0.15">
      <c r="B72" s="421"/>
      <c r="C72" s="204"/>
      <c r="D72" s="492"/>
      <c r="E72" s="493"/>
      <c r="F72" s="493"/>
      <c r="G72" s="493"/>
      <c r="H72" s="423"/>
      <c r="I72" s="423"/>
      <c r="J72" s="423"/>
      <c r="K72" s="493"/>
      <c r="L72" s="493"/>
      <c r="M72" s="424"/>
      <c r="N72" s="203"/>
      <c r="O72" s="203"/>
    </row>
    <row r="73" spans="2:15" ht="10.199999999999999" x14ac:dyDescent="0.2">
      <c r="B73" s="494"/>
      <c r="C73" s="495"/>
      <c r="D73" s="502" t="s">
        <v>357</v>
      </c>
      <c r="E73" s="496"/>
      <c r="F73" s="496"/>
      <c r="G73" s="496"/>
      <c r="H73" s="496"/>
      <c r="I73" s="496"/>
      <c r="J73" s="449"/>
      <c r="K73" s="206"/>
      <c r="L73" s="206"/>
      <c r="M73" s="203"/>
    </row>
    <row r="74" spans="2:15" x14ac:dyDescent="0.15">
      <c r="B74" s="437"/>
      <c r="C74" s="497"/>
      <c r="D74" s="432" t="s">
        <v>358</v>
      </c>
      <c r="E74" s="433"/>
      <c r="F74" s="433"/>
      <c r="G74" s="433"/>
      <c r="H74" s="434"/>
      <c r="I74" s="434"/>
      <c r="J74" s="435">
        <f>J60</f>
        <v>1551958.51</v>
      </c>
      <c r="K74" s="206"/>
      <c r="L74" s="206"/>
      <c r="M74" s="203"/>
    </row>
    <row r="75" spans="2:15" x14ac:dyDescent="0.15">
      <c r="B75" s="437">
        <v>1022</v>
      </c>
      <c r="C75" s="497"/>
      <c r="D75" s="432" t="s">
        <v>359</v>
      </c>
      <c r="E75" s="433"/>
      <c r="F75" s="433"/>
      <c r="G75" s="433"/>
      <c r="H75" s="434"/>
      <c r="I75" s="434"/>
      <c r="J75" s="435">
        <f>'[11]Balance Sheet 21-22'!H50</f>
        <v>-28595.31</v>
      </c>
      <c r="K75" s="206"/>
      <c r="L75" s="206"/>
      <c r="M75" s="203"/>
    </row>
    <row r="76" spans="2:15" x14ac:dyDescent="0.15">
      <c r="B76" s="498"/>
      <c r="C76" s="499"/>
      <c r="D76" s="462" t="s">
        <v>356</v>
      </c>
      <c r="E76" s="464"/>
      <c r="F76" s="464"/>
      <c r="G76" s="464"/>
      <c r="H76" s="464"/>
      <c r="I76" s="464"/>
      <c r="J76" s="465">
        <f>SUM(J74:J75)</f>
        <v>1523363.2</v>
      </c>
      <c r="K76" s="206"/>
      <c r="L76" s="206"/>
      <c r="M76" s="203"/>
    </row>
    <row r="77" spans="2:15" x14ac:dyDescent="0.15">
      <c r="B77" s="486"/>
      <c r="C77" s="500"/>
      <c r="D77" s="488"/>
      <c r="E77" s="489"/>
      <c r="F77" s="489"/>
      <c r="G77" s="489"/>
      <c r="H77" s="490"/>
      <c r="I77" s="490"/>
      <c r="J77" s="501"/>
      <c r="K77" s="206"/>
      <c r="L77" s="206"/>
      <c r="M77" s="203"/>
    </row>
    <row r="78" spans="2:15" x14ac:dyDescent="0.15">
      <c r="J78" s="503"/>
      <c r="K78" s="423"/>
      <c r="L78" s="423"/>
      <c r="M78" s="217"/>
      <c r="N78" s="424"/>
    </row>
    <row r="79" spans="2:15" x14ac:dyDescent="0.15">
      <c r="J79" s="423"/>
      <c r="K79" s="423"/>
      <c r="L79" s="423"/>
      <c r="M79" s="217"/>
      <c r="N79" s="424"/>
    </row>
    <row r="80" spans="2:15" ht="10.199999999999999" x14ac:dyDescent="0.2">
      <c r="B80" s="504"/>
      <c r="C80" s="505"/>
      <c r="D80" s="506" t="s">
        <v>360</v>
      </c>
      <c r="E80" s="507"/>
      <c r="F80" s="507"/>
      <c r="G80" s="507"/>
      <c r="H80" s="507"/>
      <c r="I80" s="507"/>
      <c r="J80" s="508"/>
      <c r="K80" s="206"/>
      <c r="L80" s="206"/>
      <c r="M80" s="205"/>
    </row>
    <row r="81" spans="2:13" s="205" customFormat="1" x14ac:dyDescent="0.15">
      <c r="B81" s="509">
        <v>44562</v>
      </c>
      <c r="C81" s="510"/>
      <c r="D81" s="246" t="s">
        <v>361</v>
      </c>
      <c r="E81" s="246"/>
      <c r="F81" s="246"/>
      <c r="G81" s="246"/>
      <c r="H81" s="246"/>
      <c r="I81" s="246"/>
      <c r="J81" s="511"/>
      <c r="K81" s="217"/>
      <c r="L81" s="217"/>
      <c r="M81" s="203"/>
    </row>
    <row r="82" spans="2:13" x14ac:dyDescent="0.15">
      <c r="B82" s="512"/>
      <c r="C82" s="510"/>
      <c r="D82" s="242" t="s">
        <v>362</v>
      </c>
      <c r="E82" s="513"/>
      <c r="F82" s="513"/>
      <c r="G82" s="513"/>
      <c r="H82" s="513"/>
      <c r="I82" s="513"/>
      <c r="J82" s="511"/>
      <c r="K82" s="206"/>
      <c r="L82" s="206"/>
      <c r="M82" s="203"/>
    </row>
    <row r="83" spans="2:13" s="205" customFormat="1" x14ac:dyDescent="0.15">
      <c r="B83" s="509">
        <v>44593</v>
      </c>
      <c r="C83" s="510"/>
      <c r="D83" s="242" t="s">
        <v>363</v>
      </c>
      <c r="E83" s="514"/>
      <c r="F83" s="514"/>
      <c r="G83" s="514"/>
      <c r="H83" s="515"/>
      <c r="I83" s="515"/>
      <c r="J83" s="511">
        <v>-62452.87</v>
      </c>
      <c r="K83" s="217"/>
      <c r="L83" s="217"/>
    </row>
    <row r="84" spans="2:13" s="205" customFormat="1" x14ac:dyDescent="0.15">
      <c r="B84" s="509">
        <v>44593</v>
      </c>
      <c r="C84" s="510"/>
      <c r="D84" s="242" t="s">
        <v>364</v>
      </c>
      <c r="E84" s="514"/>
      <c r="F84" s="514"/>
      <c r="G84" s="514"/>
      <c r="H84" s="515"/>
      <c r="I84" s="515"/>
      <c r="J84" s="511">
        <v>106725</v>
      </c>
      <c r="K84" s="217"/>
      <c r="L84" s="217"/>
    </row>
    <row r="85" spans="2:13" s="205" customFormat="1" x14ac:dyDescent="0.15">
      <c r="B85" s="512"/>
      <c r="C85" s="510"/>
      <c r="D85" s="514" t="s">
        <v>365</v>
      </c>
      <c r="E85" s="513"/>
      <c r="F85" s="513"/>
      <c r="G85" s="513"/>
      <c r="H85" s="513"/>
      <c r="I85" s="513"/>
      <c r="J85" s="511">
        <f>J84/4</f>
        <v>26681.25</v>
      </c>
      <c r="K85" s="217"/>
      <c r="L85" s="217"/>
    </row>
    <row r="86" spans="2:13" s="205" customFormat="1" x14ac:dyDescent="0.15">
      <c r="B86" s="516">
        <v>44621</v>
      </c>
      <c r="C86" s="517"/>
      <c r="D86" s="518" t="s">
        <v>366</v>
      </c>
      <c r="E86" s="519"/>
      <c r="F86" s="519"/>
      <c r="G86" s="519"/>
      <c r="H86" s="519"/>
      <c r="I86" s="519"/>
      <c r="J86" s="520">
        <v>19000</v>
      </c>
      <c r="K86" s="217"/>
      <c r="L86" s="217"/>
    </row>
    <row r="87" spans="2:13" s="205" customFormat="1" x14ac:dyDescent="0.15">
      <c r="B87" s="521" t="s">
        <v>367</v>
      </c>
      <c r="C87" s="517"/>
      <c r="D87" s="518" t="s">
        <v>368</v>
      </c>
      <c r="E87" s="519"/>
      <c r="F87" s="519"/>
      <c r="G87" s="519"/>
      <c r="H87" s="519"/>
      <c r="I87" s="519"/>
      <c r="J87" s="520"/>
      <c r="K87" s="217"/>
      <c r="L87" s="217"/>
    </row>
    <row r="88" spans="2:13" x14ac:dyDescent="0.15">
      <c r="B88" s="522"/>
      <c r="C88" s="523"/>
      <c r="D88" s="524"/>
      <c r="E88" s="525"/>
      <c r="F88" s="525"/>
      <c r="G88" s="525"/>
      <c r="H88" s="525"/>
      <c r="I88" s="525"/>
      <c r="J88" s="526"/>
      <c r="K88" s="206"/>
      <c r="L88" s="206"/>
      <c r="M88" s="203"/>
    </row>
  </sheetData>
  <mergeCells count="1">
    <mergeCell ref="D3:J3"/>
  </mergeCells>
  <pageMargins left="0.4" right="0.5" top="0.4" bottom="0.6" header="0.3" footer="0.25"/>
  <pageSetup orientation="portrait" errors="blank" r:id="rId1"/>
  <headerFooter>
    <oddFooter>&amp;L&amp;"Arial,Regular"&amp;6Page &amp;P - As of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B8694-FF0F-41BB-8700-C250CA45472A}">
  <sheetPr>
    <tabColor rgb="FF6600FF"/>
  </sheetPr>
  <dimension ref="A1:S29"/>
  <sheetViews>
    <sheetView zoomScale="130" zoomScaleNormal="130" zoomScaleSheetLayoutView="100" workbookViewId="0">
      <selection activeCell="G22" sqref="G22:G23"/>
    </sheetView>
  </sheetViews>
  <sheetFormatPr defaultColWidth="11" defaultRowHeight="7.8" x14ac:dyDescent="0.15"/>
  <cols>
    <col min="1" max="1" width="2.21875" style="537" customWidth="1"/>
    <col min="2" max="2" width="13.44140625" style="538" customWidth="1"/>
    <col min="3" max="3" width="2.21875" style="538" customWidth="1"/>
    <col min="4" max="4" width="7" style="142" bestFit="1" customWidth="1"/>
    <col min="5" max="5" width="5.77734375" style="142" bestFit="1" customWidth="1"/>
    <col min="6" max="6" width="6.77734375" style="142" bestFit="1" customWidth="1"/>
    <col min="7" max="7" width="7" style="142" bestFit="1" customWidth="1"/>
    <col min="8" max="8" width="6.5546875" style="142" bestFit="1" customWidth="1"/>
    <col min="9" max="9" width="6.77734375" style="142" bestFit="1" customWidth="1"/>
    <col min="10" max="10" width="7.5546875" style="142" bestFit="1" customWidth="1"/>
    <col min="11" max="11" width="5.6640625" style="142" bestFit="1" customWidth="1"/>
    <col min="12" max="12" width="5.44140625" style="142" bestFit="1" customWidth="1"/>
    <col min="13" max="13" width="5" style="142" bestFit="1" customWidth="1"/>
    <col min="14" max="15" width="5.6640625" style="142" bestFit="1" customWidth="1"/>
    <col min="16" max="16" width="7.77734375" style="551" bestFit="1" customWidth="1"/>
    <col min="17" max="17" width="9.21875" style="552" bestFit="1" customWidth="1"/>
    <col min="18" max="18" width="2.21875" style="538" customWidth="1"/>
    <col min="19" max="16384" width="11" style="539"/>
  </cols>
  <sheetData>
    <row r="1" spans="1:19" s="9" customFormat="1" x14ac:dyDescent="0.15">
      <c r="A1" s="527"/>
      <c r="B1" s="528" t="s">
        <v>0</v>
      </c>
      <c r="C1" s="529"/>
      <c r="D1" s="530"/>
      <c r="E1" s="531"/>
      <c r="F1" s="138"/>
      <c r="G1" s="529"/>
      <c r="H1" s="531"/>
      <c r="I1" s="531"/>
      <c r="J1" s="530"/>
      <c r="K1" s="532"/>
      <c r="P1" s="10"/>
    </row>
    <row r="2" spans="1:19" s="19" customFormat="1" ht="12" x14ac:dyDescent="0.25">
      <c r="A2" s="12"/>
      <c r="B2" s="13" t="s">
        <v>369</v>
      </c>
      <c r="C2" s="14"/>
      <c r="D2" s="533"/>
      <c r="E2" s="533"/>
      <c r="F2" s="58"/>
      <c r="G2" s="14"/>
      <c r="H2" s="533"/>
      <c r="I2" s="533"/>
      <c r="J2" s="533"/>
      <c r="K2" s="17"/>
      <c r="P2" s="18"/>
    </row>
    <row r="3" spans="1:19" s="26" customFormat="1" ht="10.199999999999999" x14ac:dyDescent="0.2">
      <c r="A3" s="20"/>
      <c r="B3" s="59">
        <f>'[11]OA To Do &amp; Notes'!D3</f>
        <v>44652</v>
      </c>
      <c r="C3" s="59"/>
      <c r="F3" s="61"/>
      <c r="G3" s="534"/>
      <c r="H3" s="535"/>
      <c r="I3" s="535"/>
      <c r="J3" s="536"/>
      <c r="K3" s="24"/>
      <c r="P3" s="25"/>
    </row>
    <row r="4" spans="1:19" x14ac:dyDescent="0.15">
      <c r="P4" s="142"/>
      <c r="Q4" s="142"/>
      <c r="R4" s="142"/>
      <c r="S4" s="142"/>
    </row>
    <row r="5" spans="1:19" x14ac:dyDescent="0.15">
      <c r="P5" s="142"/>
      <c r="Q5" s="142"/>
      <c r="R5" s="142"/>
      <c r="S5" s="142"/>
    </row>
    <row r="6" spans="1:19" x14ac:dyDescent="0.15">
      <c r="A6" s="540"/>
      <c r="B6" s="541"/>
      <c r="C6" s="541"/>
      <c r="E6" s="434"/>
      <c r="F6" s="434"/>
      <c r="G6" s="434"/>
      <c r="H6" s="434"/>
      <c r="I6" s="542"/>
      <c r="P6" s="142"/>
      <c r="Q6" s="142"/>
      <c r="R6" s="142"/>
    </row>
    <row r="7" spans="1:19" s="548" customFormat="1" ht="15.6" x14ac:dyDescent="0.15">
      <c r="A7" s="543"/>
      <c r="B7" s="544"/>
      <c r="C7" s="544"/>
      <c r="D7" s="545">
        <v>44470</v>
      </c>
      <c r="E7" s="545">
        <v>44501</v>
      </c>
      <c r="F7" s="545">
        <v>44531</v>
      </c>
      <c r="G7" s="545">
        <v>44562</v>
      </c>
      <c r="H7" s="545">
        <v>44593</v>
      </c>
      <c r="I7" s="545">
        <v>44621</v>
      </c>
      <c r="J7" s="545">
        <v>44652</v>
      </c>
      <c r="K7" s="545">
        <v>44682</v>
      </c>
      <c r="L7" s="545">
        <v>44713</v>
      </c>
      <c r="M7" s="545">
        <v>44743</v>
      </c>
      <c r="N7" s="545">
        <v>44774</v>
      </c>
      <c r="O7" s="545">
        <v>44805</v>
      </c>
      <c r="P7" s="546" t="s">
        <v>370</v>
      </c>
      <c r="Q7" s="547" t="s">
        <v>371</v>
      </c>
      <c r="R7" s="544"/>
    </row>
    <row r="8" spans="1:19" x14ac:dyDescent="0.15">
      <c r="A8" s="540"/>
      <c r="B8" s="549"/>
      <c r="C8" s="549"/>
      <c r="P8" s="142"/>
      <c r="Q8" s="142"/>
      <c r="R8" s="549"/>
    </row>
    <row r="9" spans="1:19" s="553" customFormat="1" x14ac:dyDescent="0.15">
      <c r="A9" s="550"/>
      <c r="B9" s="541"/>
      <c r="C9" s="541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551"/>
      <c r="Q9" s="552"/>
      <c r="R9" s="541"/>
    </row>
    <row r="10" spans="1:19" s="553" customFormat="1" x14ac:dyDescent="0.15">
      <c r="A10" s="550"/>
      <c r="B10" s="541"/>
      <c r="C10" s="541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551"/>
      <c r="Q10" s="552"/>
      <c r="R10" s="541"/>
    </row>
    <row r="11" spans="1:19" s="557" customFormat="1" ht="10.199999999999999" x14ac:dyDescent="0.2">
      <c r="A11" s="554"/>
      <c r="B11" s="555" t="s">
        <v>372</v>
      </c>
      <c r="C11" s="555"/>
      <c r="D11" s="556"/>
      <c r="E11" s="556"/>
      <c r="F11" s="556"/>
      <c r="G11" s="556"/>
      <c r="H11" s="556"/>
      <c r="I11" s="556"/>
      <c r="J11" s="556"/>
      <c r="K11" s="556"/>
      <c r="L11" s="556"/>
      <c r="M11" s="556"/>
      <c r="N11" s="556"/>
      <c r="O11" s="556"/>
      <c r="P11" s="556"/>
      <c r="Q11" s="556"/>
      <c r="R11" s="556"/>
    </row>
    <row r="12" spans="1:19" s="558" customFormat="1" x14ac:dyDescent="0.15">
      <c r="A12" s="550"/>
      <c r="B12" s="549"/>
      <c r="C12" s="549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551"/>
      <c r="Q12" s="552"/>
      <c r="R12" s="549"/>
    </row>
    <row r="14" spans="1:19" x14ac:dyDescent="0.15">
      <c r="A14" s="540"/>
      <c r="B14" s="541" t="s">
        <v>14</v>
      </c>
      <c r="C14" s="541"/>
      <c r="D14" s="142">
        <v>5382.9</v>
      </c>
      <c r="E14" s="142">
        <v>422.2</v>
      </c>
      <c r="F14" s="142">
        <v>1603</v>
      </c>
      <c r="G14" s="142">
        <v>4072</v>
      </c>
      <c r="H14" s="142">
        <v>1634</v>
      </c>
      <c r="I14" s="142">
        <v>1300.6500000000001</v>
      </c>
      <c r="J14" s="142">
        <v>7333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551">
        <f>SUM(D14:O14)</f>
        <v>21747.75</v>
      </c>
      <c r="Q14" s="552">
        <f>P14</f>
        <v>21747.75</v>
      </c>
      <c r="R14" s="541"/>
    </row>
    <row r="15" spans="1:19" x14ac:dyDescent="0.15">
      <c r="B15" s="538" t="s">
        <v>373</v>
      </c>
      <c r="D15" s="142">
        <v>0</v>
      </c>
      <c r="E15" s="142">
        <v>0</v>
      </c>
      <c r="F15" s="142">
        <v>0</v>
      </c>
      <c r="G15" s="142">
        <v>0</v>
      </c>
      <c r="H15" s="142">
        <v>142.51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551">
        <f t="shared" ref="P15:P18" si="0">SUM(D15:O15)</f>
        <v>142.51</v>
      </c>
    </row>
    <row r="16" spans="1:19" s="553" customFormat="1" x14ac:dyDescent="0.15">
      <c r="A16" s="559"/>
      <c r="B16" s="560" t="s">
        <v>374</v>
      </c>
      <c r="C16" s="560"/>
      <c r="D16" s="119">
        <f>D14-D15</f>
        <v>5382.9</v>
      </c>
      <c r="E16" s="119">
        <f t="shared" ref="E16:O16" si="1">E14-E15</f>
        <v>422.2</v>
      </c>
      <c r="F16" s="119">
        <f t="shared" si="1"/>
        <v>1603</v>
      </c>
      <c r="G16" s="119">
        <f t="shared" si="1"/>
        <v>4072</v>
      </c>
      <c r="H16" s="119">
        <f t="shared" si="1"/>
        <v>1491.49</v>
      </c>
      <c r="I16" s="119">
        <f t="shared" si="1"/>
        <v>1300.6500000000001</v>
      </c>
      <c r="J16" s="119">
        <f t="shared" si="1"/>
        <v>7333</v>
      </c>
      <c r="K16" s="119">
        <f t="shared" si="1"/>
        <v>0</v>
      </c>
      <c r="L16" s="119">
        <f t="shared" si="1"/>
        <v>0</v>
      </c>
      <c r="M16" s="119">
        <f t="shared" si="1"/>
        <v>0</v>
      </c>
      <c r="N16" s="119">
        <f t="shared" si="1"/>
        <v>0</v>
      </c>
      <c r="O16" s="119">
        <f t="shared" si="1"/>
        <v>0</v>
      </c>
      <c r="P16" s="551">
        <f t="shared" si="0"/>
        <v>21605.239999999998</v>
      </c>
      <c r="Q16" s="552"/>
      <c r="R16" s="560"/>
    </row>
    <row r="17" spans="1:18" x14ac:dyDescent="0.15">
      <c r="B17" s="538" t="s">
        <v>15</v>
      </c>
      <c r="D17" s="142">
        <v>-180</v>
      </c>
      <c r="E17" s="142">
        <v>99.22</v>
      </c>
      <c r="F17" s="142">
        <v>9.2200000000000006</v>
      </c>
      <c r="G17" s="142">
        <v>0</v>
      </c>
      <c r="H17" s="142">
        <v>0</v>
      </c>
      <c r="I17" s="142">
        <v>626.34</v>
      </c>
      <c r="J17" s="142">
        <v>573.83000000000004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551">
        <f t="shared" si="0"/>
        <v>1128.6100000000001</v>
      </c>
      <c r="Q17" s="552">
        <f>SUM(P15+P17)</f>
        <v>1271.1200000000001</v>
      </c>
    </row>
    <row r="18" spans="1:18" s="553" customFormat="1" x14ac:dyDescent="0.15">
      <c r="A18" s="559"/>
      <c r="B18" s="560" t="s">
        <v>375</v>
      </c>
      <c r="C18" s="560"/>
      <c r="D18" s="119">
        <f>D16-D17</f>
        <v>5562.9</v>
      </c>
      <c r="E18" s="119">
        <f t="shared" ref="E18:O18" si="2">E16-E17</f>
        <v>322.98</v>
      </c>
      <c r="F18" s="119">
        <f t="shared" si="2"/>
        <v>1593.78</v>
      </c>
      <c r="G18" s="119">
        <f t="shared" si="2"/>
        <v>4072</v>
      </c>
      <c r="H18" s="119">
        <f t="shared" si="2"/>
        <v>1491.49</v>
      </c>
      <c r="I18" s="119">
        <f t="shared" si="2"/>
        <v>674.31000000000006</v>
      </c>
      <c r="J18" s="119">
        <f t="shared" si="2"/>
        <v>6759.17</v>
      </c>
      <c r="K18" s="119">
        <f t="shared" si="2"/>
        <v>0</v>
      </c>
      <c r="L18" s="119">
        <f t="shared" si="2"/>
        <v>0</v>
      </c>
      <c r="M18" s="119">
        <f t="shared" si="2"/>
        <v>0</v>
      </c>
      <c r="N18" s="119">
        <f t="shared" si="2"/>
        <v>0</v>
      </c>
      <c r="O18" s="119">
        <f t="shared" si="2"/>
        <v>0</v>
      </c>
      <c r="P18" s="551">
        <f t="shared" si="0"/>
        <v>20476.629999999997</v>
      </c>
      <c r="Q18" s="552">
        <f>Q14-Q17</f>
        <v>20476.63</v>
      </c>
      <c r="R18" s="560"/>
    </row>
    <row r="19" spans="1:18" s="553" customFormat="1" x14ac:dyDescent="0.15">
      <c r="A19" s="559"/>
      <c r="B19" s="560"/>
      <c r="C19" s="560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551"/>
      <c r="Q19" s="552"/>
      <c r="R19" s="560"/>
    </row>
    <row r="22" spans="1:18" s="564" customFormat="1" ht="10.199999999999999" x14ac:dyDescent="0.2">
      <c r="A22" s="561"/>
      <c r="B22" s="555" t="s">
        <v>376</v>
      </c>
      <c r="C22" s="555"/>
      <c r="D22" s="556"/>
      <c r="E22" s="556"/>
      <c r="F22" s="556"/>
      <c r="G22" s="556"/>
      <c r="H22" s="556"/>
      <c r="I22" s="556"/>
      <c r="J22" s="556"/>
      <c r="K22" s="556"/>
      <c r="L22" s="556"/>
      <c r="M22" s="556"/>
      <c r="N22" s="556"/>
      <c r="O22" s="556"/>
      <c r="P22" s="562"/>
      <c r="Q22" s="563"/>
      <c r="R22" s="562"/>
    </row>
    <row r="23" spans="1:18" x14ac:dyDescent="0.15">
      <c r="B23" s="549"/>
      <c r="C23" s="549"/>
      <c r="R23" s="549"/>
    </row>
    <row r="24" spans="1:18" x14ac:dyDescent="0.15">
      <c r="J24" s="565" t="s">
        <v>377</v>
      </c>
    </row>
    <row r="25" spans="1:18" x14ac:dyDescent="0.15">
      <c r="A25" s="540"/>
      <c r="B25" s="541" t="s">
        <v>14</v>
      </c>
      <c r="C25" s="541"/>
      <c r="D25" s="142">
        <v>0</v>
      </c>
      <c r="E25" s="142">
        <v>0</v>
      </c>
      <c r="F25" s="142">
        <v>1260</v>
      </c>
      <c r="G25" s="142">
        <v>20</v>
      </c>
      <c r="H25" s="142">
        <v>0</v>
      </c>
      <c r="I25" s="142">
        <v>630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551">
        <f>SUM(D25:O25)</f>
        <v>1910</v>
      </c>
      <c r="Q25" s="552">
        <f>P25</f>
        <v>1910</v>
      </c>
      <c r="R25" s="541"/>
    </row>
    <row r="26" spans="1:18" x14ac:dyDescent="0.15">
      <c r="B26" s="538" t="s">
        <v>373</v>
      </c>
      <c r="D26" s="142">
        <v>294.61</v>
      </c>
      <c r="E26" s="142">
        <v>0</v>
      </c>
      <c r="F26" s="142">
        <v>1454.16</v>
      </c>
      <c r="G26" s="142">
        <v>0</v>
      </c>
      <c r="H26" s="142">
        <v>0</v>
      </c>
      <c r="I26" s="142">
        <v>865.58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551">
        <f t="shared" ref="P26:P29" si="3">SUM(D26:O26)</f>
        <v>2614.35</v>
      </c>
    </row>
    <row r="27" spans="1:18" s="553" customFormat="1" x14ac:dyDescent="0.15">
      <c r="A27" s="559"/>
      <c r="B27" s="560" t="s">
        <v>374</v>
      </c>
      <c r="C27" s="560"/>
      <c r="D27" s="119">
        <f>D25-D26</f>
        <v>-294.61</v>
      </c>
      <c r="E27" s="119">
        <f t="shared" ref="E27:O27" si="4">E25-E26</f>
        <v>0</v>
      </c>
      <c r="F27" s="119">
        <f t="shared" si="4"/>
        <v>-194.16000000000008</v>
      </c>
      <c r="G27" s="119">
        <f t="shared" si="4"/>
        <v>20</v>
      </c>
      <c r="H27" s="119">
        <f t="shared" si="4"/>
        <v>0</v>
      </c>
      <c r="I27" s="119">
        <f t="shared" si="4"/>
        <v>-235.58000000000004</v>
      </c>
      <c r="J27" s="119">
        <f t="shared" si="4"/>
        <v>0</v>
      </c>
      <c r="K27" s="119">
        <f t="shared" si="4"/>
        <v>0</v>
      </c>
      <c r="L27" s="119">
        <f t="shared" si="4"/>
        <v>0</v>
      </c>
      <c r="M27" s="119">
        <f t="shared" si="4"/>
        <v>0</v>
      </c>
      <c r="N27" s="119">
        <f t="shared" si="4"/>
        <v>0</v>
      </c>
      <c r="O27" s="119">
        <f t="shared" si="4"/>
        <v>0</v>
      </c>
      <c r="P27" s="551">
        <f t="shared" si="3"/>
        <v>-704.35000000000014</v>
      </c>
      <c r="Q27" s="552"/>
      <c r="R27" s="560"/>
    </row>
    <row r="28" spans="1:18" x14ac:dyDescent="0.15">
      <c r="B28" s="538" t="s">
        <v>15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551">
        <f t="shared" si="3"/>
        <v>0</v>
      </c>
      <c r="Q28" s="552">
        <f>SUM(P26+P28)</f>
        <v>2614.35</v>
      </c>
    </row>
    <row r="29" spans="1:18" s="553" customFormat="1" x14ac:dyDescent="0.15">
      <c r="A29" s="559"/>
      <c r="B29" s="560" t="s">
        <v>375</v>
      </c>
      <c r="C29" s="560"/>
      <c r="D29" s="119">
        <f>D27-D28</f>
        <v>-294.61</v>
      </c>
      <c r="E29" s="119">
        <f t="shared" ref="E29:O29" si="5">E27-E28</f>
        <v>0</v>
      </c>
      <c r="F29" s="119">
        <f t="shared" si="5"/>
        <v>-194.16000000000008</v>
      </c>
      <c r="G29" s="119">
        <f t="shared" si="5"/>
        <v>20</v>
      </c>
      <c r="H29" s="119">
        <f t="shared" si="5"/>
        <v>0</v>
      </c>
      <c r="I29" s="119">
        <f t="shared" si="5"/>
        <v>-235.58000000000004</v>
      </c>
      <c r="J29" s="119">
        <f t="shared" si="5"/>
        <v>0</v>
      </c>
      <c r="K29" s="119">
        <f t="shared" si="5"/>
        <v>0</v>
      </c>
      <c r="L29" s="119">
        <f t="shared" si="5"/>
        <v>0</v>
      </c>
      <c r="M29" s="119">
        <f t="shared" si="5"/>
        <v>0</v>
      </c>
      <c r="N29" s="119">
        <f t="shared" si="5"/>
        <v>0</v>
      </c>
      <c r="O29" s="119">
        <f t="shared" si="5"/>
        <v>0</v>
      </c>
      <c r="P29" s="551">
        <f t="shared" si="3"/>
        <v>-704.35000000000014</v>
      </c>
      <c r="Q29" s="552">
        <f>Q25-Q28</f>
        <v>-704.34999999999991</v>
      </c>
      <c r="R29" s="560"/>
    </row>
  </sheetData>
  <pageMargins left="0.4" right="0.5" top="0.4" bottom="0.6" header="0.3" footer="0.25"/>
  <pageSetup orientation="landscape" errors="blank" r:id="rId1"/>
  <headerFooter>
    <oddFooter>&amp;L&amp;"Arial,Regular"&amp;6Page &amp;P - As of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Financials Snapshot 21-22</vt:lpstr>
      <vt:lpstr>Fiscal Highlights 21-22</vt:lpstr>
      <vt:lpstr>Income Statement 21-22</vt:lpstr>
      <vt:lpstr>Bainbridge Is 21-22</vt:lpstr>
      <vt:lpstr>Committees 21-22</vt:lpstr>
      <vt:lpstr>Balance Sheet 21-22</vt:lpstr>
      <vt:lpstr>Banking &amp; InvestM 21-22</vt:lpstr>
      <vt:lpstr>Capital 21-22</vt:lpstr>
      <vt:lpstr>SpiritsStores 21-22</vt:lpstr>
      <vt:lpstr>Membership 21-22</vt:lpstr>
      <vt:lpstr>'Bainbridge Is 21-22'!Print_Area</vt:lpstr>
      <vt:lpstr>'Balance Sheet 21-22'!Print_Area</vt:lpstr>
      <vt:lpstr>'Banking &amp; InvestM 21-22'!Print_Area</vt:lpstr>
      <vt:lpstr>'Capital 21-22'!Print_Area</vt:lpstr>
      <vt:lpstr>'Committees 21-22'!Print_Area</vt:lpstr>
      <vt:lpstr>'Financials Snapshot 21-22'!Print_Area</vt:lpstr>
      <vt:lpstr>'Fiscal Highlights 21-22'!Print_Area</vt:lpstr>
      <vt:lpstr>'Income Statement 21-22'!Print_Area</vt:lpstr>
      <vt:lpstr>'Membership 21-22'!Print_Area</vt:lpstr>
      <vt:lpstr>'SpiritsStores 21-22'!Print_Area</vt:lpstr>
      <vt:lpstr>'Financials Snapshot 21-22'!Print_Titles</vt:lpstr>
      <vt:lpstr>'Fiscal Highlights 21-22'!Print_Titles</vt:lpstr>
      <vt:lpstr>'Membership 21-22'!Print_Titles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Carlson</dc:creator>
  <cp:lastModifiedBy>Joyce Carlson</cp:lastModifiedBy>
  <cp:lastPrinted>2022-05-09T02:46:32Z</cp:lastPrinted>
  <dcterms:created xsi:type="dcterms:W3CDTF">2022-05-05T15:03:14Z</dcterms:created>
  <dcterms:modified xsi:type="dcterms:W3CDTF">2022-05-09T02:48:19Z</dcterms:modified>
</cp:coreProperties>
</file>